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defaultThemeVersion="166925"/>
  <mc:AlternateContent xmlns:mc="http://schemas.openxmlformats.org/markup-compatibility/2006">
    <mc:Choice Requires="x15">
      <x15ac:absPath xmlns:x15ac="http://schemas.microsoft.com/office/spreadsheetml/2010/11/ac" url="C:\Flood_seasonality\Latest_SOW\Final_tool_updated_442024\"/>
    </mc:Choice>
  </mc:AlternateContent>
  <xr:revisionPtr revIDLastSave="0" documentId="13_ncr:1_{9643AE43-ABC3-41F7-A714-001DF2F2EF82}" xr6:coauthVersionLast="47" xr6:coauthVersionMax="47" xr10:uidLastSave="{00000000-0000-0000-0000-000000000000}"/>
  <bookViews>
    <workbookView xWindow="-120" yWindow="-120" windowWidth="29040" windowHeight="15720" activeTab="1" xr2:uid="{70C432DE-A424-4A97-A0CC-6728575A3247}"/>
  </bookViews>
  <sheets>
    <sheet name="User Guide" sheetId="14" r:id="rId1"/>
    <sheet name="AGFLT" sheetId="7" r:id="rId2"/>
    <sheet name="BCA_INPUT" sheetId="15" r:id="rId3"/>
    <sheet name="Lookups" sheetId="5" state="hidden" r:id="rId4"/>
    <sheet name="CropGrowthStageDamageCurves" sheetId="3" state="hidden" r:id="rId5"/>
    <sheet name="DurationDamageFunc" sheetId="11" state="hidden" r:id="rId6"/>
    <sheet name="NASS (acres)" sheetId="9" state="hidden" r:id="rId7"/>
    <sheet name="NASS (yield)" sheetId="10" state="hidden" r:id="rId8"/>
    <sheet name="CountyPlantMo" sheetId="12"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5" l="1"/>
  <c r="C4" i="15"/>
  <c r="C3" i="15"/>
  <c r="AI89" i="7"/>
  <c r="P89" i="7" s="1"/>
  <c r="AD89" i="7"/>
  <c r="AC89" i="7"/>
  <c r="AE89" i="7" s="1"/>
  <c r="AI88" i="7"/>
  <c r="X88" i="7" s="1"/>
  <c r="AD88" i="7"/>
  <c r="AC88" i="7"/>
  <c r="AE88" i="7" s="1"/>
  <c r="AI87" i="7"/>
  <c r="R87" i="7" s="1"/>
  <c r="AD87" i="7"/>
  <c r="AC87" i="7"/>
  <c r="AE87" i="7" s="1"/>
  <c r="AI86" i="7"/>
  <c r="P86" i="7" s="1"/>
  <c r="AD86" i="7"/>
  <c r="AC86" i="7"/>
  <c r="AE86" i="7" s="1"/>
  <c r="AI85" i="7"/>
  <c r="X85" i="7" s="1"/>
  <c r="AD85" i="7"/>
  <c r="AC85" i="7"/>
  <c r="AE85" i="7" s="1"/>
  <c r="AI84" i="7"/>
  <c r="P84" i="7" s="1"/>
  <c r="AD84" i="7"/>
  <c r="AC84" i="7"/>
  <c r="AE84" i="7" s="1"/>
  <c r="AI83" i="7"/>
  <c r="P83" i="7" s="1"/>
  <c r="AD83" i="7"/>
  <c r="AC83" i="7"/>
  <c r="AE83" i="7" s="1"/>
  <c r="AI82" i="7"/>
  <c r="W82" i="7" s="1"/>
  <c r="AD82" i="7"/>
  <c r="AC82" i="7"/>
  <c r="AE82" i="7" s="1"/>
  <c r="AI81" i="7"/>
  <c r="U81" i="7" s="1"/>
  <c r="AD81" i="7"/>
  <c r="AC81" i="7"/>
  <c r="AE81" i="7" s="1"/>
  <c r="AI80" i="7"/>
  <c r="T80" i="7" s="1"/>
  <c r="AD80" i="7"/>
  <c r="AC80" i="7"/>
  <c r="AE80" i="7" s="1"/>
  <c r="AI79" i="7"/>
  <c r="Q79" i="7" s="1"/>
  <c r="AD79" i="7"/>
  <c r="AC79" i="7"/>
  <c r="AE79" i="7" s="1"/>
  <c r="AI78" i="7"/>
  <c r="P78" i="7" s="1"/>
  <c r="AD78" i="7"/>
  <c r="AC78" i="7"/>
  <c r="AE78" i="7" s="1"/>
  <c r="AI77" i="7"/>
  <c r="V77" i="7" s="1"/>
  <c r="AD77" i="7"/>
  <c r="AC77" i="7"/>
  <c r="AE77" i="7" s="1"/>
  <c r="AI76" i="7"/>
  <c r="P76" i="7" s="1"/>
  <c r="AD76" i="7"/>
  <c r="AC76" i="7"/>
  <c r="AE76" i="7" s="1"/>
  <c r="AI75" i="7"/>
  <c r="P75" i="7" s="1"/>
  <c r="AD75" i="7"/>
  <c r="AC75" i="7"/>
  <c r="AE75" i="7" s="1"/>
  <c r="AI74" i="7"/>
  <c r="U74" i="7" s="1"/>
  <c r="AD74" i="7"/>
  <c r="AC74" i="7"/>
  <c r="AE74" i="7" s="1"/>
  <c r="AG72" i="7"/>
  <c r="Y87" i="7" l="1"/>
  <c r="X87" i="7"/>
  <c r="R85" i="7"/>
  <c r="W87" i="7"/>
  <c r="Q87" i="7"/>
  <c r="Q85" i="7"/>
  <c r="P74" i="7"/>
  <c r="AA87" i="7"/>
  <c r="P85" i="7"/>
  <c r="P87" i="7"/>
  <c r="AA82" i="7"/>
  <c r="Y82" i="7"/>
  <c r="V88" i="7"/>
  <c r="X79" i="7"/>
  <c r="U88" i="7"/>
  <c r="W79" i="7"/>
  <c r="T88" i="7"/>
  <c r="V79" i="7"/>
  <c r="S88" i="7"/>
  <c r="U79" i="7"/>
  <c r="Y89" i="7"/>
  <c r="Y79" i="7"/>
  <c r="R88" i="7"/>
  <c r="T79" i="7"/>
  <c r="S79" i="7"/>
  <c r="R80" i="7"/>
  <c r="Z79" i="7"/>
  <c r="P88" i="7"/>
  <c r="R79" i="7"/>
  <c r="AA74" i="7"/>
  <c r="Y74" i="7"/>
  <c r="Q88" i="7"/>
  <c r="P79" i="7"/>
  <c r="Z87" i="7"/>
  <c r="W78" i="7"/>
  <c r="V78" i="7"/>
  <c r="X89" i="7"/>
  <c r="U77" i="7"/>
  <c r="S77" i="7"/>
  <c r="T87" i="7"/>
  <c r="R77" i="7"/>
  <c r="Q77" i="7"/>
  <c r="P77" i="7"/>
  <c r="W85" i="7"/>
  <c r="AA76" i="7"/>
  <c r="V85" i="7"/>
  <c r="Z76" i="7"/>
  <c r="Q80" i="7"/>
  <c r="AA79" i="7"/>
  <c r="W88" i="7"/>
  <c r="U85" i="7"/>
  <c r="Y76" i="7"/>
  <c r="S80" i="7"/>
  <c r="P80" i="7"/>
  <c r="T85" i="7"/>
  <c r="V76" i="7"/>
  <c r="Z74" i="7"/>
  <c r="S85" i="7"/>
  <c r="Z82" i="7"/>
  <c r="T77" i="7"/>
  <c r="W74" i="7"/>
  <c r="Z84" i="7"/>
  <c r="R82" i="7"/>
  <c r="X76" i="7"/>
  <c r="AA84" i="7"/>
  <c r="V74" i="7"/>
  <c r="Y84" i="7"/>
  <c r="Q82" i="7"/>
  <c r="W76" i="7"/>
  <c r="P82" i="7"/>
  <c r="W84" i="7"/>
  <c r="AA81" i="7"/>
  <c r="U76" i="7"/>
  <c r="S74" i="7"/>
  <c r="V87" i="7"/>
  <c r="V84" i="7"/>
  <c r="Z81" i="7"/>
  <c r="T76" i="7"/>
  <c r="X82" i="7"/>
  <c r="R74" i="7"/>
  <c r="U87" i="7"/>
  <c r="U84" i="7"/>
  <c r="Y81" i="7"/>
  <c r="S76" i="7"/>
  <c r="T74" i="7"/>
  <c r="X81" i="7"/>
  <c r="AA89" i="7"/>
  <c r="S87" i="7"/>
  <c r="S84" i="7"/>
  <c r="W81" i="7"/>
  <c r="Y78" i="7"/>
  <c r="Q76" i="7"/>
  <c r="S82" i="7"/>
  <c r="Q74" i="7"/>
  <c r="T84" i="7"/>
  <c r="R76" i="7"/>
  <c r="Z89" i="7"/>
  <c r="R84" i="7"/>
  <c r="V81" i="7"/>
  <c r="X78" i="7"/>
  <c r="U82" i="7"/>
  <c r="AA75" i="7"/>
  <c r="Z75" i="7"/>
  <c r="X74" i="7"/>
  <c r="W89" i="7"/>
  <c r="Y86" i="7"/>
  <c r="AA83" i="7"/>
  <c r="S81" i="7"/>
  <c r="U78" i="7"/>
  <c r="Y75" i="7"/>
  <c r="V89" i="7"/>
  <c r="X86" i="7"/>
  <c r="Z83" i="7"/>
  <c r="R81" i="7"/>
  <c r="T78" i="7"/>
  <c r="X75" i="7"/>
  <c r="U89" i="7"/>
  <c r="W86" i="7"/>
  <c r="Y83" i="7"/>
  <c r="Q81" i="7"/>
  <c r="S78" i="7"/>
  <c r="W75" i="7"/>
  <c r="T81" i="7"/>
  <c r="T89" i="7"/>
  <c r="V86" i="7"/>
  <c r="R78" i="7"/>
  <c r="V75" i="7"/>
  <c r="X84" i="7"/>
  <c r="S89" i="7"/>
  <c r="U86" i="7"/>
  <c r="W83" i="7"/>
  <c r="AA80" i="7"/>
  <c r="Q78" i="7"/>
  <c r="U75" i="7"/>
  <c r="T82" i="7"/>
  <c r="Q84" i="7"/>
  <c r="R89" i="7"/>
  <c r="T86" i="7"/>
  <c r="V83" i="7"/>
  <c r="Z80" i="7"/>
  <c r="T75" i="7"/>
  <c r="V82" i="7"/>
  <c r="Q89" i="7"/>
  <c r="S86" i="7"/>
  <c r="U83" i="7"/>
  <c r="Y80" i="7"/>
  <c r="AA77" i="7"/>
  <c r="S75" i="7"/>
  <c r="R86" i="7"/>
  <c r="T83" i="7"/>
  <c r="X80" i="7"/>
  <c r="Z77" i="7"/>
  <c r="R75" i="7"/>
  <c r="P81" i="7"/>
  <c r="AA88" i="7"/>
  <c r="Q86" i="7"/>
  <c r="S83" i="7"/>
  <c r="W80" i="7"/>
  <c r="Y77" i="7"/>
  <c r="Q75" i="7"/>
  <c r="Z88" i="7"/>
  <c r="R83" i="7"/>
  <c r="V80" i="7"/>
  <c r="X77" i="7"/>
  <c r="Y88" i="7"/>
  <c r="Y85" i="7"/>
  <c r="Q83" i="7"/>
  <c r="U80" i="7"/>
  <c r="W77" i="7"/>
  <c r="X83" i="7"/>
  <c r="D25" i="5" l="1"/>
  <c r="D26" i="5"/>
  <c r="D27" i="5"/>
  <c r="D28" i="5"/>
  <c r="D29" i="5"/>
  <c r="D30" i="5"/>
  <c r="D31" i="5"/>
  <c r="D32" i="5"/>
  <c r="D33" i="5"/>
  <c r="D34" i="5"/>
  <c r="D35" i="5"/>
  <c r="D36" i="5"/>
  <c r="D37" i="5"/>
  <c r="D38" i="5"/>
  <c r="D39" i="5"/>
  <c r="D24" i="5"/>
  <c r="L4" i="12" l="1"/>
  <c r="H257" i="12"/>
  <c r="H256" i="12"/>
  <c r="H255" i="12"/>
  <c r="H254" i="12"/>
  <c r="H253" i="12"/>
  <c r="H252" i="12"/>
  <c r="H251" i="12"/>
  <c r="H250" i="12"/>
  <c r="H249" i="12"/>
  <c r="H248" i="12"/>
  <c r="H247" i="12"/>
  <c r="H246" i="12"/>
  <c r="H245" i="12"/>
  <c r="H244" i="12"/>
  <c r="H243" i="12"/>
  <c r="H242" i="12"/>
  <c r="H241" i="12"/>
  <c r="H240" i="12"/>
  <c r="H239" i="12"/>
  <c r="H238" i="12"/>
  <c r="H237" i="12"/>
  <c r="H236" i="12"/>
  <c r="H235" i="12"/>
  <c r="H234" i="12"/>
  <c r="H233" i="12"/>
  <c r="H232" i="12"/>
  <c r="H231" i="12"/>
  <c r="H230" i="12"/>
  <c r="H229" i="12"/>
  <c r="H228" i="12"/>
  <c r="H227" i="12"/>
  <c r="H226" i="12"/>
  <c r="H225" i="12"/>
  <c r="H224" i="12"/>
  <c r="H223" i="12"/>
  <c r="H222" i="12"/>
  <c r="H221" i="12"/>
  <c r="H220" i="12"/>
  <c r="H219" i="12"/>
  <c r="H218" i="12"/>
  <c r="H217" i="12"/>
  <c r="H216" i="12"/>
  <c r="H215" i="12"/>
  <c r="H214" i="12"/>
  <c r="H213" i="12"/>
  <c r="H212" i="12"/>
  <c r="H211" i="12"/>
  <c r="H210" i="12"/>
  <c r="H209" i="12"/>
  <c r="H208" i="12"/>
  <c r="H207" i="12"/>
  <c r="H206" i="12"/>
  <c r="H205" i="12"/>
  <c r="H204" i="12"/>
  <c r="H203" i="12"/>
  <c r="H202" i="12"/>
  <c r="H201" i="12"/>
  <c r="H200" i="12"/>
  <c r="H199" i="12"/>
  <c r="H198" i="12"/>
  <c r="H197" i="12"/>
  <c r="H196" i="12"/>
  <c r="H195" i="12"/>
  <c r="H194" i="12"/>
  <c r="H193" i="12"/>
  <c r="H192" i="12"/>
  <c r="H191" i="12"/>
  <c r="H190" i="12"/>
  <c r="H189" i="12"/>
  <c r="H188" i="12"/>
  <c r="H187" i="12"/>
  <c r="H186" i="12"/>
  <c r="H185" i="12"/>
  <c r="H184" i="12"/>
  <c r="H183" i="12"/>
  <c r="H182" i="12"/>
  <c r="H181" i="12"/>
  <c r="H180" i="12"/>
  <c r="H179" i="12"/>
  <c r="H178" i="12"/>
  <c r="H177" i="12"/>
  <c r="H176" i="12"/>
  <c r="H175" i="12"/>
  <c r="H174" i="12"/>
  <c r="H173" i="12"/>
  <c r="H172" i="12"/>
  <c r="H171" i="12"/>
  <c r="H170" i="12"/>
  <c r="H169" i="12"/>
  <c r="H168" i="12"/>
  <c r="H167" i="12"/>
  <c r="H166" i="12"/>
  <c r="H165" i="12"/>
  <c r="H164" i="12"/>
  <c r="H163" i="12"/>
  <c r="H162" i="12"/>
  <c r="H161" i="12"/>
  <c r="H160" i="12"/>
  <c r="H159" i="12"/>
  <c r="H158" i="12"/>
  <c r="H157" i="12"/>
  <c r="H156" i="12"/>
  <c r="H155" i="12"/>
  <c r="H154" i="12"/>
  <c r="H153" i="12"/>
  <c r="H152" i="12"/>
  <c r="H151" i="12"/>
  <c r="H150" i="12"/>
  <c r="H149" i="12"/>
  <c r="H148" i="12"/>
  <c r="H147" i="12"/>
  <c r="H146" i="12"/>
  <c r="H145" i="12"/>
  <c r="H144" i="12"/>
  <c r="H143" i="12"/>
  <c r="H142" i="12"/>
  <c r="H141" i="12"/>
  <c r="H140" i="12"/>
  <c r="H139" i="12"/>
  <c r="H138" i="12"/>
  <c r="H137" i="12"/>
  <c r="H136" i="12"/>
  <c r="H135" i="12"/>
  <c r="H134" i="12"/>
  <c r="H133" i="12"/>
  <c r="H132" i="12"/>
  <c r="H131" i="12"/>
  <c r="H130" i="12"/>
  <c r="H129" i="12"/>
  <c r="H128" i="12"/>
  <c r="H127" i="12"/>
  <c r="H126" i="12"/>
  <c r="H125" i="12"/>
  <c r="H124" i="12"/>
  <c r="H123" i="12"/>
  <c r="H122" i="12"/>
  <c r="H121" i="12"/>
  <c r="H120" i="12"/>
  <c r="H119" i="12"/>
  <c r="H118" i="12"/>
  <c r="H117" i="12"/>
  <c r="H116"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H5" i="12"/>
  <c r="H4" i="12"/>
  <c r="S8" i="7" l="1"/>
  <c r="U8" i="7" s="1"/>
  <c r="E9" i="7" s="1"/>
  <c r="S5" i="7"/>
  <c r="O8" i="7" s="1"/>
  <c r="O37" i="7"/>
  <c r="Q37" i="7" s="1"/>
  <c r="O38" i="7"/>
  <c r="Q38" i="7" s="1"/>
  <c r="O39" i="7"/>
  <c r="Q39" i="7" s="1"/>
  <c r="O40" i="7"/>
  <c r="Q40" i="7" s="1"/>
  <c r="O41" i="7"/>
  <c r="Q41" i="7" s="1"/>
  <c r="O42" i="7"/>
  <c r="Q42" i="7" s="1"/>
  <c r="O43" i="7"/>
  <c r="Q43" i="7" s="1"/>
  <c r="O44" i="7"/>
  <c r="Q44" i="7" s="1"/>
  <c r="O45" i="7"/>
  <c r="Q45" i="7" s="1"/>
  <c r="O46" i="7"/>
  <c r="Q46" i="7" s="1"/>
  <c r="O47" i="7"/>
  <c r="Q47" i="7" s="1"/>
  <c r="O48" i="7"/>
  <c r="Q48" i="7" s="1"/>
  <c r="O49" i="7"/>
  <c r="Q49" i="7" s="1"/>
  <c r="O50" i="7"/>
  <c r="Q50" i="7" s="1"/>
  <c r="O51" i="7"/>
  <c r="Q51" i="7" s="1"/>
  <c r="O36" i="7"/>
  <c r="Q36" i="7" s="1"/>
  <c r="V49" i="7"/>
  <c r="V50" i="7"/>
  <c r="V51" i="7"/>
  <c r="P51" i="7"/>
  <c r="U51" i="7"/>
  <c r="B51" i="7" s="1"/>
  <c r="S4" i="7"/>
  <c r="O7" i="7" s="1"/>
  <c r="S3" i="7"/>
  <c r="P36" i="7"/>
  <c r="D29" i="7"/>
  <c r="R257" i="12"/>
  <c r="Q257" i="12"/>
  <c r="R256" i="12"/>
  <c r="Q256" i="12"/>
  <c r="R255" i="12"/>
  <c r="Q255" i="12"/>
  <c r="R254" i="12"/>
  <c r="Q254" i="12"/>
  <c r="R253" i="12"/>
  <c r="Q253" i="12"/>
  <c r="R252" i="12"/>
  <c r="Q252" i="12"/>
  <c r="R251" i="12"/>
  <c r="Q251" i="12"/>
  <c r="R250" i="12"/>
  <c r="Q250" i="12"/>
  <c r="R249" i="12"/>
  <c r="Q249" i="12"/>
  <c r="U49" i="7" s="1"/>
  <c r="R248" i="12"/>
  <c r="Q248" i="12"/>
  <c r="R247" i="12"/>
  <c r="Q247" i="12"/>
  <c r="R246" i="12"/>
  <c r="Q246" i="12"/>
  <c r="R245" i="12"/>
  <c r="Q245" i="12"/>
  <c r="R244" i="12"/>
  <c r="Q244" i="12"/>
  <c r="R243" i="12"/>
  <c r="Q243" i="12"/>
  <c r="R242" i="12"/>
  <c r="Q242" i="12"/>
  <c r="R241" i="12"/>
  <c r="Q241" i="12"/>
  <c r="R240" i="12"/>
  <c r="Q240" i="12"/>
  <c r="R239" i="12"/>
  <c r="Q239" i="12"/>
  <c r="R238" i="12"/>
  <c r="Q238" i="12"/>
  <c r="R237" i="12"/>
  <c r="Q237" i="12"/>
  <c r="R236" i="12"/>
  <c r="Q236" i="12"/>
  <c r="R235" i="12"/>
  <c r="Q235" i="12"/>
  <c r="R234" i="12"/>
  <c r="Q234" i="12"/>
  <c r="R233" i="12"/>
  <c r="Q233" i="12"/>
  <c r="R232" i="12"/>
  <c r="Q232" i="12"/>
  <c r="R231" i="12"/>
  <c r="Q231" i="12"/>
  <c r="R230" i="12"/>
  <c r="Q230" i="12"/>
  <c r="R229" i="12"/>
  <c r="Q229" i="12"/>
  <c r="R228" i="12"/>
  <c r="Q228" i="12"/>
  <c r="R227" i="12"/>
  <c r="Q227" i="12"/>
  <c r="R226" i="12"/>
  <c r="Q226" i="12"/>
  <c r="R225" i="12"/>
  <c r="Q225" i="12"/>
  <c r="R224" i="12"/>
  <c r="Q224" i="12"/>
  <c r="R223" i="12"/>
  <c r="Q223" i="12"/>
  <c r="R222" i="12"/>
  <c r="Q222" i="12"/>
  <c r="R221" i="12"/>
  <c r="Q221" i="12"/>
  <c r="R220" i="12"/>
  <c r="Q220" i="12"/>
  <c r="R219" i="12"/>
  <c r="Q219" i="12"/>
  <c r="R218" i="12"/>
  <c r="Q218" i="12"/>
  <c r="R217" i="12"/>
  <c r="Q217" i="12"/>
  <c r="R216" i="12"/>
  <c r="Q216" i="12"/>
  <c r="R215" i="12"/>
  <c r="Q215" i="12"/>
  <c r="R214" i="12"/>
  <c r="Q214" i="12"/>
  <c r="R213" i="12"/>
  <c r="Q213" i="12"/>
  <c r="R212" i="12"/>
  <c r="Q212" i="12"/>
  <c r="R211" i="12"/>
  <c r="Q211" i="12"/>
  <c r="R210" i="12"/>
  <c r="Q210" i="12"/>
  <c r="R209" i="12"/>
  <c r="Q209" i="12"/>
  <c r="R208" i="12"/>
  <c r="Q208" i="12"/>
  <c r="R207" i="12"/>
  <c r="Q207" i="12"/>
  <c r="R206" i="12"/>
  <c r="Q206" i="12"/>
  <c r="R205" i="12"/>
  <c r="Q205" i="12"/>
  <c r="R204" i="12"/>
  <c r="Q204" i="12"/>
  <c r="R203" i="12"/>
  <c r="Q203" i="12"/>
  <c r="R202" i="12"/>
  <c r="Q202" i="12"/>
  <c r="R201" i="12"/>
  <c r="Q201" i="12"/>
  <c r="R200" i="12"/>
  <c r="Q200" i="12"/>
  <c r="R199" i="12"/>
  <c r="Q199" i="12"/>
  <c r="R198" i="12"/>
  <c r="Q198" i="12"/>
  <c r="R197" i="12"/>
  <c r="Q197" i="12"/>
  <c r="R196" i="12"/>
  <c r="Q196" i="12"/>
  <c r="R195" i="12"/>
  <c r="Q195" i="12"/>
  <c r="R194" i="12"/>
  <c r="Q194" i="12"/>
  <c r="R193" i="12"/>
  <c r="Q193" i="12"/>
  <c r="R192" i="12"/>
  <c r="Q192" i="12"/>
  <c r="R191" i="12"/>
  <c r="Q191" i="12"/>
  <c r="R190" i="12"/>
  <c r="Q190" i="12"/>
  <c r="R189" i="12"/>
  <c r="Q189" i="12"/>
  <c r="R188" i="12"/>
  <c r="Q188" i="12"/>
  <c r="R187" i="12"/>
  <c r="Q187" i="12"/>
  <c r="R186" i="12"/>
  <c r="Q186" i="12"/>
  <c r="R185" i="12"/>
  <c r="Q185" i="12"/>
  <c r="R184" i="12"/>
  <c r="Q184" i="12"/>
  <c r="R183" i="12"/>
  <c r="Q183" i="12"/>
  <c r="R182" i="12"/>
  <c r="Q182" i="12"/>
  <c r="R181" i="12"/>
  <c r="Q181" i="12"/>
  <c r="R180" i="12"/>
  <c r="Q180" i="12"/>
  <c r="R179" i="12"/>
  <c r="Q179" i="12"/>
  <c r="R178" i="12"/>
  <c r="Q178" i="12"/>
  <c r="R177" i="12"/>
  <c r="Q177" i="12"/>
  <c r="R176" i="12"/>
  <c r="Q176" i="12"/>
  <c r="R175" i="12"/>
  <c r="Q175" i="12"/>
  <c r="R174" i="12"/>
  <c r="Q174" i="12"/>
  <c r="R173" i="12"/>
  <c r="Q173" i="12"/>
  <c r="R172" i="12"/>
  <c r="Q172" i="12"/>
  <c r="R171" i="12"/>
  <c r="Q171" i="12"/>
  <c r="R170" i="12"/>
  <c r="Q170" i="12"/>
  <c r="R169" i="12"/>
  <c r="Q169" i="12"/>
  <c r="R168" i="12"/>
  <c r="Q168" i="12"/>
  <c r="R167" i="12"/>
  <c r="Q167" i="12"/>
  <c r="R166" i="12"/>
  <c r="Q166" i="12"/>
  <c r="R165" i="12"/>
  <c r="Q165" i="12"/>
  <c r="R164" i="12"/>
  <c r="Q164" i="12"/>
  <c r="R163" i="12"/>
  <c r="Q163" i="12"/>
  <c r="R162" i="12"/>
  <c r="Q162" i="12"/>
  <c r="R161" i="12"/>
  <c r="Q161" i="12"/>
  <c r="R160" i="12"/>
  <c r="Q160" i="12"/>
  <c r="R159" i="12"/>
  <c r="Q159" i="12"/>
  <c r="R158" i="12"/>
  <c r="Q158" i="12"/>
  <c r="R157" i="12"/>
  <c r="Q157" i="12"/>
  <c r="R156" i="12"/>
  <c r="Q156" i="12"/>
  <c r="R155" i="12"/>
  <c r="Q155" i="12"/>
  <c r="R154" i="12"/>
  <c r="Q154" i="12"/>
  <c r="R153" i="12"/>
  <c r="Q153" i="12"/>
  <c r="R152" i="12"/>
  <c r="Q152" i="12"/>
  <c r="R151" i="12"/>
  <c r="Q151" i="12"/>
  <c r="R150" i="12"/>
  <c r="Q150" i="12"/>
  <c r="R149" i="12"/>
  <c r="Q149" i="12"/>
  <c r="R148" i="12"/>
  <c r="Q148" i="12"/>
  <c r="R147" i="12"/>
  <c r="Q147" i="12"/>
  <c r="R146" i="12"/>
  <c r="Q146" i="12"/>
  <c r="R145" i="12"/>
  <c r="Q145" i="12"/>
  <c r="R144" i="12"/>
  <c r="Q144" i="12"/>
  <c r="R143" i="12"/>
  <c r="Q143" i="12"/>
  <c r="R142" i="12"/>
  <c r="Q142" i="12"/>
  <c r="R141" i="12"/>
  <c r="Q141" i="12"/>
  <c r="R140" i="12"/>
  <c r="Q140" i="12"/>
  <c r="R139" i="12"/>
  <c r="Q139" i="12"/>
  <c r="R138" i="12"/>
  <c r="Q138" i="12"/>
  <c r="R137" i="12"/>
  <c r="Q137" i="12"/>
  <c r="R136" i="12"/>
  <c r="Q136" i="12"/>
  <c r="R135" i="12"/>
  <c r="Q135" i="12"/>
  <c r="R134" i="12"/>
  <c r="Q134" i="12"/>
  <c r="R133" i="12"/>
  <c r="Q133" i="12"/>
  <c r="R132" i="12"/>
  <c r="Q132" i="12"/>
  <c r="R131" i="12"/>
  <c r="Q131" i="12"/>
  <c r="R130" i="12"/>
  <c r="Q130" i="12"/>
  <c r="R129" i="12"/>
  <c r="Q129" i="12"/>
  <c r="R128" i="12"/>
  <c r="Q128" i="12"/>
  <c r="R127" i="12"/>
  <c r="Q127" i="12"/>
  <c r="R126" i="12"/>
  <c r="Q126" i="12"/>
  <c r="R125" i="12"/>
  <c r="Q125" i="12"/>
  <c r="R124" i="12"/>
  <c r="Q124" i="12"/>
  <c r="R123" i="12"/>
  <c r="Q123" i="12"/>
  <c r="R122" i="12"/>
  <c r="Q122" i="12"/>
  <c r="R121" i="12"/>
  <c r="Q121" i="12"/>
  <c r="R120" i="12"/>
  <c r="Q120" i="12"/>
  <c r="R119" i="12"/>
  <c r="Q119" i="12"/>
  <c r="R118" i="12"/>
  <c r="Q118" i="12"/>
  <c r="R117" i="12"/>
  <c r="Q117" i="12"/>
  <c r="R116" i="12"/>
  <c r="Q116" i="12"/>
  <c r="R115" i="12"/>
  <c r="Q115" i="12"/>
  <c r="R114" i="12"/>
  <c r="Q114" i="12"/>
  <c r="R113" i="12"/>
  <c r="Q113" i="12"/>
  <c r="R112" i="12"/>
  <c r="Q112" i="12"/>
  <c r="R111" i="12"/>
  <c r="Q111" i="12"/>
  <c r="R110" i="12"/>
  <c r="Q110" i="12"/>
  <c r="R109" i="12"/>
  <c r="Q109" i="12"/>
  <c r="R108" i="12"/>
  <c r="Q108" i="12"/>
  <c r="R107" i="12"/>
  <c r="Q107" i="12"/>
  <c r="R106" i="12"/>
  <c r="Q106" i="12"/>
  <c r="R105" i="12"/>
  <c r="Q105" i="12"/>
  <c r="R104" i="12"/>
  <c r="Q104" i="12"/>
  <c r="R103" i="12"/>
  <c r="Q103" i="12"/>
  <c r="R102" i="12"/>
  <c r="Q102" i="12"/>
  <c r="R101" i="12"/>
  <c r="Q101" i="12"/>
  <c r="R100" i="12"/>
  <c r="Q100" i="12"/>
  <c r="R99" i="12"/>
  <c r="Q99" i="12"/>
  <c r="R98" i="12"/>
  <c r="Q98" i="12"/>
  <c r="R97" i="12"/>
  <c r="Q97" i="12"/>
  <c r="R96" i="12"/>
  <c r="Q96" i="12"/>
  <c r="R95" i="12"/>
  <c r="Q95" i="12"/>
  <c r="R94" i="12"/>
  <c r="Q94" i="12"/>
  <c r="R93" i="12"/>
  <c r="Q93" i="12"/>
  <c r="R92" i="12"/>
  <c r="Q92" i="12"/>
  <c r="R91" i="12"/>
  <c r="Q91" i="12"/>
  <c r="R90" i="12"/>
  <c r="Q90" i="12"/>
  <c r="R89" i="12"/>
  <c r="Q89" i="12"/>
  <c r="R88" i="12"/>
  <c r="Q88" i="12"/>
  <c r="R87" i="12"/>
  <c r="Q87" i="12"/>
  <c r="R86" i="12"/>
  <c r="Q86" i="12"/>
  <c r="R85" i="12"/>
  <c r="Q85" i="12"/>
  <c r="R84" i="12"/>
  <c r="Q84" i="12"/>
  <c r="R83" i="12"/>
  <c r="Q83" i="12"/>
  <c r="R82" i="12"/>
  <c r="Q82" i="12"/>
  <c r="R81" i="12"/>
  <c r="Q81" i="12"/>
  <c r="R80" i="12"/>
  <c r="Q80" i="12"/>
  <c r="R79" i="12"/>
  <c r="Q79" i="12"/>
  <c r="R78" i="12"/>
  <c r="Q78" i="12"/>
  <c r="R77" i="12"/>
  <c r="Q77" i="12"/>
  <c r="R76" i="12"/>
  <c r="Q76" i="12"/>
  <c r="R75" i="12"/>
  <c r="Q75" i="12"/>
  <c r="R74" i="12"/>
  <c r="Q74" i="12"/>
  <c r="R73" i="12"/>
  <c r="Q73" i="12"/>
  <c r="R72" i="12"/>
  <c r="Q72" i="12"/>
  <c r="R71" i="12"/>
  <c r="Q71" i="12"/>
  <c r="R70" i="12"/>
  <c r="Q70" i="12"/>
  <c r="R69" i="12"/>
  <c r="Q69" i="12"/>
  <c r="R68" i="12"/>
  <c r="Q68" i="12"/>
  <c r="R67" i="12"/>
  <c r="Q67" i="12"/>
  <c r="R66" i="12"/>
  <c r="Q66" i="12"/>
  <c r="R65" i="12"/>
  <c r="Q65" i="12"/>
  <c r="R64" i="12"/>
  <c r="Q64" i="12"/>
  <c r="R63" i="12"/>
  <c r="Q63" i="12"/>
  <c r="R62" i="12"/>
  <c r="Q62" i="12"/>
  <c r="R61" i="12"/>
  <c r="Q61" i="12"/>
  <c r="R60" i="12"/>
  <c r="Q60" i="12"/>
  <c r="R59" i="12"/>
  <c r="Q59" i="12"/>
  <c r="R58" i="12"/>
  <c r="Q58" i="12"/>
  <c r="R57" i="12"/>
  <c r="Q57" i="12"/>
  <c r="R56" i="12"/>
  <c r="Q56" i="12"/>
  <c r="R55" i="12"/>
  <c r="Q55" i="12"/>
  <c r="R54" i="12"/>
  <c r="Q54" i="12"/>
  <c r="R53" i="12"/>
  <c r="Q53" i="12"/>
  <c r="R52" i="12"/>
  <c r="Q52" i="12"/>
  <c r="R51" i="12"/>
  <c r="Q51" i="12"/>
  <c r="R50" i="12"/>
  <c r="Q50" i="12"/>
  <c r="R49" i="12"/>
  <c r="Q49" i="12"/>
  <c r="R48" i="12"/>
  <c r="Q48" i="12"/>
  <c r="R47" i="12"/>
  <c r="Q47" i="12"/>
  <c r="R46" i="12"/>
  <c r="Q46" i="12"/>
  <c r="R45" i="12"/>
  <c r="Q45" i="12"/>
  <c r="R44" i="12"/>
  <c r="Q44" i="12"/>
  <c r="R43" i="12"/>
  <c r="Q43" i="12"/>
  <c r="R42" i="12"/>
  <c r="Q42" i="12"/>
  <c r="R41" i="12"/>
  <c r="Q41" i="12"/>
  <c r="R40" i="12"/>
  <c r="Q40" i="12"/>
  <c r="R39" i="12"/>
  <c r="Q39" i="12"/>
  <c r="R38" i="12"/>
  <c r="Q38" i="12"/>
  <c r="R37" i="12"/>
  <c r="Q37" i="12"/>
  <c r="R36" i="12"/>
  <c r="Q36" i="12"/>
  <c r="R35" i="12"/>
  <c r="Q35" i="12"/>
  <c r="R34" i="12"/>
  <c r="Q34" i="12"/>
  <c r="R33" i="12"/>
  <c r="Q33" i="12"/>
  <c r="R32" i="12"/>
  <c r="Q32" i="12"/>
  <c r="R31" i="12"/>
  <c r="Q31" i="12"/>
  <c r="R30" i="12"/>
  <c r="Q30" i="12"/>
  <c r="R29" i="12"/>
  <c r="Q29" i="12"/>
  <c r="R28" i="12"/>
  <c r="Q28" i="12"/>
  <c r="R27" i="12"/>
  <c r="Q27" i="12"/>
  <c r="R26" i="12"/>
  <c r="Q26" i="12"/>
  <c r="R25" i="12"/>
  <c r="Q25" i="12"/>
  <c r="R24" i="12"/>
  <c r="Q24" i="12"/>
  <c r="R23" i="12"/>
  <c r="Q23" i="12"/>
  <c r="R22" i="12"/>
  <c r="Q22" i="12"/>
  <c r="R21" i="12"/>
  <c r="Q21" i="12"/>
  <c r="R20" i="12"/>
  <c r="Q20" i="12"/>
  <c r="R19" i="12"/>
  <c r="Q19" i="12"/>
  <c r="R18" i="12"/>
  <c r="Q18" i="12"/>
  <c r="R17" i="12"/>
  <c r="Q17" i="12"/>
  <c r="R16" i="12"/>
  <c r="Q16" i="12"/>
  <c r="R15" i="12"/>
  <c r="Q15" i="12"/>
  <c r="R14" i="12"/>
  <c r="Q14" i="12"/>
  <c r="R13" i="12"/>
  <c r="Q13" i="12"/>
  <c r="R12" i="12"/>
  <c r="Q12" i="12"/>
  <c r="R11" i="12"/>
  <c r="Q11" i="12"/>
  <c r="R10" i="12"/>
  <c r="Q10" i="12"/>
  <c r="R9" i="12"/>
  <c r="Q9" i="12"/>
  <c r="R8" i="12"/>
  <c r="Q8" i="12"/>
  <c r="R7" i="12"/>
  <c r="Q7" i="12"/>
  <c r="R6" i="12"/>
  <c r="Q6" i="12"/>
  <c r="R5" i="12"/>
  <c r="Q5" i="12"/>
  <c r="R4" i="12"/>
  <c r="Q4" i="12"/>
  <c r="C14" i="7"/>
  <c r="C15" i="7"/>
  <c r="C16" i="7"/>
  <c r="C17" i="7"/>
  <c r="C18" i="7"/>
  <c r="C19" i="7"/>
  <c r="C20" i="7"/>
  <c r="C21" i="7"/>
  <c r="C22" i="7"/>
  <c r="C23" i="7"/>
  <c r="C24" i="7"/>
  <c r="C25" i="7"/>
  <c r="C27" i="7"/>
  <c r="C28" i="7"/>
  <c r="C13" i="7"/>
  <c r="B27" i="7"/>
  <c r="B28" i="7"/>
  <c r="B13" i="7"/>
  <c r="B14" i="7"/>
  <c r="B15" i="7"/>
  <c r="B16" i="7"/>
  <c r="B17" i="7"/>
  <c r="B18" i="7"/>
  <c r="B19" i="7"/>
  <c r="B20" i="7"/>
  <c r="B21" i="7"/>
  <c r="B22" i="7"/>
  <c r="B23" i="7"/>
  <c r="B24" i="7"/>
  <c r="B25" i="7"/>
  <c r="B26" i="7"/>
  <c r="U37" i="7"/>
  <c r="B37" i="7" s="1"/>
  <c r="U38" i="7"/>
  <c r="B38" i="7" s="1"/>
  <c r="U39" i="7"/>
  <c r="J39" i="7" s="1"/>
  <c r="U48" i="7"/>
  <c r="B48" i="7" s="1"/>
  <c r="U50" i="7"/>
  <c r="B50" i="7" s="1"/>
  <c r="U36" i="7"/>
  <c r="C36" i="7" s="1"/>
  <c r="P37" i="7"/>
  <c r="P38" i="7"/>
  <c r="P39" i="7"/>
  <c r="P40" i="7"/>
  <c r="P41" i="7"/>
  <c r="P42" i="7"/>
  <c r="P43" i="7"/>
  <c r="P44" i="7"/>
  <c r="P45" i="7"/>
  <c r="P46" i="7"/>
  <c r="P47" i="7"/>
  <c r="P48" i="7"/>
  <c r="P49" i="7"/>
  <c r="P50" i="7"/>
  <c r="S257" i="10"/>
  <c r="S256" i="10"/>
  <c r="S255" i="10"/>
  <c r="S254" i="10"/>
  <c r="S253" i="10"/>
  <c r="S252" i="10"/>
  <c r="S251" i="10"/>
  <c r="S250" i="10"/>
  <c r="S249" i="10"/>
  <c r="S248" i="10"/>
  <c r="S247" i="10"/>
  <c r="S246" i="10"/>
  <c r="S245" i="10"/>
  <c r="S244" i="10"/>
  <c r="S243" i="10"/>
  <c r="S242" i="10"/>
  <c r="S241" i="10"/>
  <c r="S240" i="10"/>
  <c r="S239" i="10"/>
  <c r="S238" i="10"/>
  <c r="S237" i="10"/>
  <c r="S236" i="10"/>
  <c r="S235" i="10"/>
  <c r="S234" i="10"/>
  <c r="S233" i="10"/>
  <c r="S232" i="10"/>
  <c r="S231" i="10"/>
  <c r="S230" i="10"/>
  <c r="S229" i="10"/>
  <c r="S228" i="10"/>
  <c r="S227" i="10"/>
  <c r="S226" i="10"/>
  <c r="S225" i="10"/>
  <c r="S224" i="10"/>
  <c r="S223" i="10"/>
  <c r="S222" i="10"/>
  <c r="S221" i="10"/>
  <c r="S220" i="10"/>
  <c r="S219" i="10"/>
  <c r="S218" i="10"/>
  <c r="S217" i="10"/>
  <c r="S216" i="10"/>
  <c r="S215" i="10"/>
  <c r="S214" i="10"/>
  <c r="S213" i="10"/>
  <c r="S212" i="10"/>
  <c r="S211" i="10"/>
  <c r="S210" i="10"/>
  <c r="S209" i="10"/>
  <c r="S208" i="10"/>
  <c r="S207" i="10"/>
  <c r="S206" i="10"/>
  <c r="S205" i="10"/>
  <c r="S204" i="10"/>
  <c r="S203" i="10"/>
  <c r="S202" i="10"/>
  <c r="S201" i="10"/>
  <c r="S200" i="10"/>
  <c r="S199" i="10"/>
  <c r="S198" i="10"/>
  <c r="S197" i="10"/>
  <c r="S196" i="10"/>
  <c r="S195" i="10"/>
  <c r="S194" i="10"/>
  <c r="S193" i="10"/>
  <c r="S192" i="10"/>
  <c r="S191" i="10"/>
  <c r="S190" i="10"/>
  <c r="S189" i="10"/>
  <c r="S188" i="10"/>
  <c r="S187" i="10"/>
  <c r="S186" i="10"/>
  <c r="S185" i="10"/>
  <c r="S184" i="10"/>
  <c r="S183" i="10"/>
  <c r="S182" i="10"/>
  <c r="S181" i="10"/>
  <c r="S180" i="10"/>
  <c r="S179" i="10"/>
  <c r="S178" i="10"/>
  <c r="S177" i="10"/>
  <c r="S176" i="10"/>
  <c r="S175" i="10"/>
  <c r="S174" i="10"/>
  <c r="S173" i="10"/>
  <c r="S172" i="10"/>
  <c r="S171" i="10"/>
  <c r="S170" i="10"/>
  <c r="S169" i="10"/>
  <c r="S168" i="10"/>
  <c r="S167" i="10"/>
  <c r="S166" i="10"/>
  <c r="S165" i="10"/>
  <c r="S164" i="10"/>
  <c r="S163" i="10"/>
  <c r="S162" i="10"/>
  <c r="S161" i="10"/>
  <c r="S160" i="10"/>
  <c r="S159" i="10"/>
  <c r="S158" i="10"/>
  <c r="S157" i="10"/>
  <c r="S156" i="10"/>
  <c r="S155" i="10"/>
  <c r="S154" i="10"/>
  <c r="S153" i="10"/>
  <c r="S152" i="10"/>
  <c r="S151" i="10"/>
  <c r="S150" i="10"/>
  <c r="S149" i="10"/>
  <c r="S148" i="10"/>
  <c r="S147" i="10"/>
  <c r="S146" i="10"/>
  <c r="S145" i="10"/>
  <c r="S144" i="10"/>
  <c r="S143" i="10"/>
  <c r="S142" i="10"/>
  <c r="S141" i="10"/>
  <c r="S140" i="10"/>
  <c r="S139" i="10"/>
  <c r="S138" i="10"/>
  <c r="S137" i="10"/>
  <c r="S136" i="10"/>
  <c r="S135" i="10"/>
  <c r="S134" i="10"/>
  <c r="S133" i="10"/>
  <c r="S132" i="10"/>
  <c r="S131" i="10"/>
  <c r="S130" i="10"/>
  <c r="S129" i="10"/>
  <c r="S128" i="10"/>
  <c r="S127" i="10"/>
  <c r="S126" i="10"/>
  <c r="S125" i="10"/>
  <c r="S124" i="10"/>
  <c r="S123" i="10"/>
  <c r="S122" i="10"/>
  <c r="S121" i="10"/>
  <c r="S120" i="10"/>
  <c r="S119" i="10"/>
  <c r="S118" i="10"/>
  <c r="S117" i="10"/>
  <c r="S116" i="10"/>
  <c r="S115" i="10"/>
  <c r="S114" i="10"/>
  <c r="S113" i="10"/>
  <c r="S112" i="10"/>
  <c r="S111" i="10"/>
  <c r="S110" i="10"/>
  <c r="S109" i="10"/>
  <c r="S108" i="10"/>
  <c r="S107" i="10"/>
  <c r="S106" i="10"/>
  <c r="S105" i="10"/>
  <c r="S104" i="10"/>
  <c r="S103" i="10"/>
  <c r="S102" i="10"/>
  <c r="S101" i="10"/>
  <c r="S100" i="10"/>
  <c r="S99" i="10"/>
  <c r="S98" i="10"/>
  <c r="S97" i="10"/>
  <c r="S96" i="10"/>
  <c r="S95" i="10"/>
  <c r="S94" i="10"/>
  <c r="S93" i="10"/>
  <c r="S92" i="10"/>
  <c r="S91" i="10"/>
  <c r="S90" i="10"/>
  <c r="S89" i="10"/>
  <c r="S88" i="10"/>
  <c r="S87" i="10"/>
  <c r="S86" i="10"/>
  <c r="S85" i="10"/>
  <c r="S84" i="10"/>
  <c r="S83" i="10"/>
  <c r="S82" i="10"/>
  <c r="S81" i="10"/>
  <c r="S80" i="10"/>
  <c r="S79" i="10"/>
  <c r="S78" i="10"/>
  <c r="S77" i="10"/>
  <c r="S76" i="10"/>
  <c r="S75" i="10"/>
  <c r="S74" i="10"/>
  <c r="S73" i="10"/>
  <c r="S72" i="10"/>
  <c r="S71" i="10"/>
  <c r="S70" i="10"/>
  <c r="S69" i="10"/>
  <c r="S68" i="10"/>
  <c r="S67" i="10"/>
  <c r="S66" i="10"/>
  <c r="S65" i="10"/>
  <c r="S64" i="10"/>
  <c r="S63" i="10"/>
  <c r="S62" i="10"/>
  <c r="S61" i="10"/>
  <c r="S60" i="10"/>
  <c r="S59" i="10"/>
  <c r="S58" i="10"/>
  <c r="S57" i="10"/>
  <c r="S56" i="10"/>
  <c r="S55" i="10"/>
  <c r="S54" i="10"/>
  <c r="S53" i="10"/>
  <c r="S52" i="10"/>
  <c r="S51" i="10"/>
  <c r="S50" i="10"/>
  <c r="S49" i="10"/>
  <c r="S48" i="10"/>
  <c r="S47" i="10"/>
  <c r="S46" i="10"/>
  <c r="S45" i="10"/>
  <c r="S44" i="10"/>
  <c r="S43" i="10"/>
  <c r="S42" i="10"/>
  <c r="S41" i="10"/>
  <c r="S40" i="10"/>
  <c r="S39" i="10"/>
  <c r="S38" i="10"/>
  <c r="S37" i="10"/>
  <c r="S36" i="10"/>
  <c r="S35" i="10"/>
  <c r="S34" i="10"/>
  <c r="S33" i="10"/>
  <c r="S32" i="10"/>
  <c r="S31" i="10"/>
  <c r="S30" i="10"/>
  <c r="S29" i="10"/>
  <c r="S28" i="10"/>
  <c r="S27" i="10"/>
  <c r="S26" i="10"/>
  <c r="S25" i="10"/>
  <c r="S24" i="10"/>
  <c r="S23" i="10"/>
  <c r="S22" i="10"/>
  <c r="S21" i="10"/>
  <c r="S20" i="10"/>
  <c r="S19" i="10"/>
  <c r="S18" i="10"/>
  <c r="S17" i="10"/>
  <c r="S16" i="10"/>
  <c r="S15" i="10"/>
  <c r="S14" i="10"/>
  <c r="S13" i="10"/>
  <c r="S12" i="10"/>
  <c r="S11" i="10"/>
  <c r="S10" i="10"/>
  <c r="S9" i="10"/>
  <c r="S8" i="10"/>
  <c r="S7" i="10"/>
  <c r="S6" i="10"/>
  <c r="S5" i="10"/>
  <c r="S4" i="10"/>
  <c r="S4" i="9"/>
  <c r="V37" i="7"/>
  <c r="V38" i="7"/>
  <c r="V39" i="7"/>
  <c r="V40" i="7"/>
  <c r="V41" i="7"/>
  <c r="V42" i="7"/>
  <c r="V43" i="7"/>
  <c r="V44" i="7"/>
  <c r="V45" i="7"/>
  <c r="V46" i="7"/>
  <c r="V47" i="7"/>
  <c r="V48" i="7"/>
  <c r="V36" i="7"/>
  <c r="M70" i="7"/>
  <c r="L70" i="7"/>
  <c r="K70" i="7"/>
  <c r="J70" i="7"/>
  <c r="I70" i="7"/>
  <c r="H70" i="7"/>
  <c r="G70" i="7"/>
  <c r="F70" i="7"/>
  <c r="E70" i="7"/>
  <c r="D70" i="7"/>
  <c r="C70" i="7"/>
  <c r="B70" i="7"/>
  <c r="M69" i="7"/>
  <c r="L69" i="7"/>
  <c r="K69" i="7"/>
  <c r="J69" i="7"/>
  <c r="I69" i="7"/>
  <c r="H69" i="7"/>
  <c r="G69" i="7"/>
  <c r="F69" i="7"/>
  <c r="E69" i="7"/>
  <c r="D69" i="7"/>
  <c r="C69" i="7"/>
  <c r="B69" i="7"/>
  <c r="M68" i="7"/>
  <c r="L68" i="7"/>
  <c r="K68" i="7"/>
  <c r="J68" i="7"/>
  <c r="I68" i="7"/>
  <c r="H68" i="7"/>
  <c r="G68" i="7"/>
  <c r="F68" i="7"/>
  <c r="E68" i="7"/>
  <c r="D68" i="7"/>
  <c r="C68" i="7"/>
  <c r="B68" i="7"/>
  <c r="M67" i="7"/>
  <c r="L67" i="7"/>
  <c r="K67" i="7"/>
  <c r="J67" i="7"/>
  <c r="I67" i="7"/>
  <c r="H67" i="7"/>
  <c r="G67" i="7"/>
  <c r="F67" i="7"/>
  <c r="E67" i="7"/>
  <c r="D67" i="7"/>
  <c r="C67" i="7"/>
  <c r="B67" i="7"/>
  <c r="M66" i="7"/>
  <c r="L66" i="7"/>
  <c r="K66" i="7"/>
  <c r="J66" i="7"/>
  <c r="I66" i="7"/>
  <c r="H66" i="7"/>
  <c r="G66" i="7"/>
  <c r="F66" i="7"/>
  <c r="E66" i="7"/>
  <c r="D66" i="7"/>
  <c r="C66" i="7"/>
  <c r="B66" i="7"/>
  <c r="M65" i="7"/>
  <c r="L65" i="7"/>
  <c r="K65" i="7"/>
  <c r="J65" i="7"/>
  <c r="I65" i="7"/>
  <c r="H65" i="7"/>
  <c r="G65" i="7"/>
  <c r="F65" i="7"/>
  <c r="E65" i="7"/>
  <c r="D65" i="7"/>
  <c r="C65" i="7"/>
  <c r="B65" i="7"/>
  <c r="M64" i="7"/>
  <c r="L64" i="7"/>
  <c r="K64" i="7"/>
  <c r="J64" i="7"/>
  <c r="I64" i="7"/>
  <c r="H64" i="7"/>
  <c r="G64" i="7"/>
  <c r="F64" i="7"/>
  <c r="E64" i="7"/>
  <c r="D64" i="7"/>
  <c r="C64" i="7"/>
  <c r="B64" i="7"/>
  <c r="M63" i="7"/>
  <c r="L63" i="7"/>
  <c r="K63" i="7"/>
  <c r="J63" i="7"/>
  <c r="I63" i="7"/>
  <c r="H63" i="7"/>
  <c r="G63" i="7"/>
  <c r="F63" i="7"/>
  <c r="E63" i="7"/>
  <c r="D63" i="7"/>
  <c r="C63" i="7"/>
  <c r="B63" i="7"/>
  <c r="M62" i="7"/>
  <c r="L62" i="7"/>
  <c r="K62" i="7"/>
  <c r="J62" i="7"/>
  <c r="I62" i="7"/>
  <c r="H62" i="7"/>
  <c r="G62" i="7"/>
  <c r="F62" i="7"/>
  <c r="E62" i="7"/>
  <c r="D62" i="7"/>
  <c r="C62" i="7"/>
  <c r="B62" i="7"/>
  <c r="M61" i="7"/>
  <c r="L61" i="7"/>
  <c r="K61" i="7"/>
  <c r="J61" i="7"/>
  <c r="I61" i="7"/>
  <c r="H61" i="7"/>
  <c r="G61" i="7"/>
  <c r="F61" i="7"/>
  <c r="E61" i="7"/>
  <c r="D61" i="7"/>
  <c r="C61" i="7"/>
  <c r="B61" i="7"/>
  <c r="M60" i="7"/>
  <c r="L60" i="7"/>
  <c r="K60" i="7"/>
  <c r="J60" i="7"/>
  <c r="I60" i="7"/>
  <c r="H60" i="7"/>
  <c r="G60" i="7"/>
  <c r="F60" i="7"/>
  <c r="E60" i="7"/>
  <c r="D60" i="7"/>
  <c r="C60" i="7"/>
  <c r="B60" i="7"/>
  <c r="M59" i="7"/>
  <c r="L59" i="7"/>
  <c r="K59" i="7"/>
  <c r="J59" i="7"/>
  <c r="I59" i="7"/>
  <c r="H59" i="7"/>
  <c r="G59" i="7"/>
  <c r="F59" i="7"/>
  <c r="E59" i="7"/>
  <c r="D59" i="7"/>
  <c r="C59" i="7"/>
  <c r="B59" i="7"/>
  <c r="M58" i="7"/>
  <c r="L58" i="7"/>
  <c r="K58" i="7"/>
  <c r="J58" i="7"/>
  <c r="I58" i="7"/>
  <c r="H58" i="7"/>
  <c r="G58" i="7"/>
  <c r="F58" i="7"/>
  <c r="E58" i="7"/>
  <c r="D58" i="7"/>
  <c r="C58" i="7"/>
  <c r="B58" i="7"/>
  <c r="M57" i="7"/>
  <c r="L57" i="7"/>
  <c r="K57" i="7"/>
  <c r="J57" i="7"/>
  <c r="I57" i="7"/>
  <c r="H57" i="7"/>
  <c r="G57" i="7"/>
  <c r="F57" i="7"/>
  <c r="E57" i="7"/>
  <c r="D57" i="7"/>
  <c r="C57" i="7"/>
  <c r="B57" i="7"/>
  <c r="M56" i="7"/>
  <c r="L56" i="7"/>
  <c r="K56" i="7"/>
  <c r="J56" i="7"/>
  <c r="I56" i="7"/>
  <c r="H56" i="7"/>
  <c r="G56" i="7"/>
  <c r="F56" i="7"/>
  <c r="E56" i="7"/>
  <c r="D56" i="7"/>
  <c r="C56" i="7"/>
  <c r="B56" i="7"/>
  <c r="M55" i="7"/>
  <c r="L55" i="7"/>
  <c r="K55" i="7"/>
  <c r="J55" i="7"/>
  <c r="I55" i="7"/>
  <c r="H55" i="7"/>
  <c r="G55" i="7"/>
  <c r="F55" i="7"/>
  <c r="E55" i="7"/>
  <c r="D55" i="7"/>
  <c r="C55" i="7"/>
  <c r="B55" i="7"/>
  <c r="I5" i="12"/>
  <c r="U41" i="7"/>
  <c r="M257" i="12"/>
  <c r="L257" i="12"/>
  <c r="K257" i="12"/>
  <c r="J257" i="12"/>
  <c r="I257" i="12"/>
  <c r="F257" i="12"/>
  <c r="E257" i="12"/>
  <c r="D257" i="12"/>
  <c r="C257" i="12"/>
  <c r="M256" i="12"/>
  <c r="L256" i="12"/>
  <c r="K256" i="12"/>
  <c r="J256" i="12"/>
  <c r="I256" i="12"/>
  <c r="F256" i="12"/>
  <c r="E256" i="12"/>
  <c r="D256" i="12"/>
  <c r="C256" i="12"/>
  <c r="M255" i="12"/>
  <c r="L255" i="12"/>
  <c r="K255" i="12"/>
  <c r="J255" i="12"/>
  <c r="I255" i="12"/>
  <c r="F255" i="12"/>
  <c r="E255" i="12"/>
  <c r="D255" i="12"/>
  <c r="C255" i="12"/>
  <c r="M254" i="12"/>
  <c r="L254" i="12"/>
  <c r="K254" i="12"/>
  <c r="J254" i="12"/>
  <c r="I254" i="12"/>
  <c r="F254" i="12"/>
  <c r="E254" i="12"/>
  <c r="D254" i="12"/>
  <c r="C254" i="12"/>
  <c r="M253" i="12"/>
  <c r="L253" i="12"/>
  <c r="K253" i="12"/>
  <c r="J253" i="12"/>
  <c r="I253" i="12"/>
  <c r="F253" i="12"/>
  <c r="E253" i="12"/>
  <c r="D253" i="12"/>
  <c r="C253" i="12"/>
  <c r="M252" i="12"/>
  <c r="L252" i="12"/>
  <c r="K252" i="12"/>
  <c r="J252" i="12"/>
  <c r="I252" i="12"/>
  <c r="F252" i="12"/>
  <c r="E252" i="12"/>
  <c r="D252" i="12"/>
  <c r="C252" i="12"/>
  <c r="M251" i="12"/>
  <c r="L251" i="12"/>
  <c r="K251" i="12"/>
  <c r="J251" i="12"/>
  <c r="I251" i="12"/>
  <c r="F251" i="12"/>
  <c r="E251" i="12"/>
  <c r="D251" i="12"/>
  <c r="C251" i="12"/>
  <c r="M250" i="12"/>
  <c r="L250" i="12"/>
  <c r="K250" i="12"/>
  <c r="J250" i="12"/>
  <c r="I250" i="12"/>
  <c r="F250" i="12"/>
  <c r="E250" i="12"/>
  <c r="D250" i="12"/>
  <c r="C250" i="12"/>
  <c r="U47" i="7"/>
  <c r="J47" i="7" s="1"/>
  <c r="M249" i="12"/>
  <c r="U46" i="7" s="1"/>
  <c r="L249" i="12"/>
  <c r="U45" i="7" s="1"/>
  <c r="K249" i="12"/>
  <c r="U44" i="7" s="1"/>
  <c r="J249" i="12"/>
  <c r="U43" i="7" s="1"/>
  <c r="I249" i="12"/>
  <c r="U42" i="7" s="1"/>
  <c r="U40" i="7"/>
  <c r="F249" i="12"/>
  <c r="E249" i="12"/>
  <c r="D249" i="12"/>
  <c r="C249" i="12"/>
  <c r="M248" i="12"/>
  <c r="L248" i="12"/>
  <c r="K248" i="12"/>
  <c r="J248" i="12"/>
  <c r="I248" i="12"/>
  <c r="F248" i="12"/>
  <c r="E248" i="12"/>
  <c r="D248" i="12"/>
  <c r="C248" i="12"/>
  <c r="M247" i="12"/>
  <c r="L247" i="12"/>
  <c r="K247" i="12"/>
  <c r="J247" i="12"/>
  <c r="I247" i="12"/>
  <c r="F247" i="12"/>
  <c r="E247" i="12"/>
  <c r="D247" i="12"/>
  <c r="C247" i="12"/>
  <c r="M246" i="12"/>
  <c r="L246" i="12"/>
  <c r="K246" i="12"/>
  <c r="J246" i="12"/>
  <c r="I246" i="12"/>
  <c r="F246" i="12"/>
  <c r="E246" i="12"/>
  <c r="D246" i="12"/>
  <c r="C246" i="12"/>
  <c r="M245" i="12"/>
  <c r="L245" i="12"/>
  <c r="K245" i="12"/>
  <c r="J245" i="12"/>
  <c r="I245" i="12"/>
  <c r="F245" i="12"/>
  <c r="E245" i="12"/>
  <c r="D245" i="12"/>
  <c r="C245" i="12"/>
  <c r="M244" i="12"/>
  <c r="L244" i="12"/>
  <c r="K244" i="12"/>
  <c r="J244" i="12"/>
  <c r="I244" i="12"/>
  <c r="F244" i="12"/>
  <c r="E244" i="12"/>
  <c r="D244" i="12"/>
  <c r="C244" i="12"/>
  <c r="M243" i="12"/>
  <c r="L243" i="12"/>
  <c r="K243" i="12"/>
  <c r="J243" i="12"/>
  <c r="I243" i="12"/>
  <c r="F243" i="12"/>
  <c r="E243" i="12"/>
  <c r="D243" i="12"/>
  <c r="C243" i="12"/>
  <c r="M242" i="12"/>
  <c r="L242" i="12"/>
  <c r="K242" i="12"/>
  <c r="J242" i="12"/>
  <c r="I242" i="12"/>
  <c r="F242" i="12"/>
  <c r="E242" i="12"/>
  <c r="D242" i="12"/>
  <c r="C242" i="12"/>
  <c r="M241" i="12"/>
  <c r="L241" i="12"/>
  <c r="K241" i="12"/>
  <c r="J241" i="12"/>
  <c r="I241" i="12"/>
  <c r="F241" i="12"/>
  <c r="E241" i="12"/>
  <c r="D241" i="12"/>
  <c r="C241" i="12"/>
  <c r="M240" i="12"/>
  <c r="L240" i="12"/>
  <c r="K240" i="12"/>
  <c r="J240" i="12"/>
  <c r="I240" i="12"/>
  <c r="F240" i="12"/>
  <c r="E240" i="12"/>
  <c r="D240" i="12"/>
  <c r="C240" i="12"/>
  <c r="M239" i="12"/>
  <c r="L239" i="12"/>
  <c r="K239" i="12"/>
  <c r="J239" i="12"/>
  <c r="I239" i="12"/>
  <c r="F239" i="12"/>
  <c r="E239" i="12"/>
  <c r="D239" i="12"/>
  <c r="C239" i="12"/>
  <c r="M238" i="12"/>
  <c r="L238" i="12"/>
  <c r="K238" i="12"/>
  <c r="J238" i="12"/>
  <c r="I238" i="12"/>
  <c r="F238" i="12"/>
  <c r="E238" i="12"/>
  <c r="D238" i="12"/>
  <c r="C238" i="12"/>
  <c r="M237" i="12"/>
  <c r="L237" i="12"/>
  <c r="K237" i="12"/>
  <c r="J237" i="12"/>
  <c r="I237" i="12"/>
  <c r="F237" i="12"/>
  <c r="E237" i="12"/>
  <c r="D237" i="12"/>
  <c r="C237" i="12"/>
  <c r="M236" i="12"/>
  <c r="L236" i="12"/>
  <c r="K236" i="12"/>
  <c r="J236" i="12"/>
  <c r="I236" i="12"/>
  <c r="F236" i="12"/>
  <c r="E236" i="12"/>
  <c r="D236" i="12"/>
  <c r="C236" i="12"/>
  <c r="M235" i="12"/>
  <c r="L235" i="12"/>
  <c r="K235" i="12"/>
  <c r="J235" i="12"/>
  <c r="I235" i="12"/>
  <c r="F235" i="12"/>
  <c r="E235" i="12"/>
  <c r="D235" i="12"/>
  <c r="C235" i="12"/>
  <c r="M234" i="12"/>
  <c r="L234" i="12"/>
  <c r="K234" i="12"/>
  <c r="J234" i="12"/>
  <c r="I234" i="12"/>
  <c r="F234" i="12"/>
  <c r="E234" i="12"/>
  <c r="D234" i="12"/>
  <c r="C234" i="12"/>
  <c r="M233" i="12"/>
  <c r="L233" i="12"/>
  <c r="K233" i="12"/>
  <c r="J233" i="12"/>
  <c r="I233" i="12"/>
  <c r="F233" i="12"/>
  <c r="E233" i="12"/>
  <c r="D233" i="12"/>
  <c r="C233" i="12"/>
  <c r="M232" i="12"/>
  <c r="L232" i="12"/>
  <c r="K232" i="12"/>
  <c r="J232" i="12"/>
  <c r="I232" i="12"/>
  <c r="F232" i="12"/>
  <c r="E232" i="12"/>
  <c r="D232" i="12"/>
  <c r="C232" i="12"/>
  <c r="M231" i="12"/>
  <c r="L231" i="12"/>
  <c r="K231" i="12"/>
  <c r="J231" i="12"/>
  <c r="I231" i="12"/>
  <c r="F231" i="12"/>
  <c r="E231" i="12"/>
  <c r="D231" i="12"/>
  <c r="C231" i="12"/>
  <c r="M230" i="12"/>
  <c r="L230" i="12"/>
  <c r="K230" i="12"/>
  <c r="J230" i="12"/>
  <c r="I230" i="12"/>
  <c r="F230" i="12"/>
  <c r="E230" i="12"/>
  <c r="D230" i="12"/>
  <c r="C230" i="12"/>
  <c r="M229" i="12"/>
  <c r="L229" i="12"/>
  <c r="K229" i="12"/>
  <c r="J229" i="12"/>
  <c r="I229" i="12"/>
  <c r="F229" i="12"/>
  <c r="E229" i="12"/>
  <c r="D229" i="12"/>
  <c r="C229" i="12"/>
  <c r="M228" i="12"/>
  <c r="L228" i="12"/>
  <c r="K228" i="12"/>
  <c r="J228" i="12"/>
  <c r="I228" i="12"/>
  <c r="F228" i="12"/>
  <c r="E228" i="12"/>
  <c r="D228" i="12"/>
  <c r="C228" i="12"/>
  <c r="M227" i="12"/>
  <c r="L227" i="12"/>
  <c r="K227" i="12"/>
  <c r="J227" i="12"/>
  <c r="I227" i="12"/>
  <c r="F227" i="12"/>
  <c r="E227" i="12"/>
  <c r="D227" i="12"/>
  <c r="C227" i="12"/>
  <c r="M226" i="12"/>
  <c r="L226" i="12"/>
  <c r="K226" i="12"/>
  <c r="J226" i="12"/>
  <c r="I226" i="12"/>
  <c r="F226" i="12"/>
  <c r="E226" i="12"/>
  <c r="D226" i="12"/>
  <c r="C226" i="12"/>
  <c r="M225" i="12"/>
  <c r="L225" i="12"/>
  <c r="K225" i="12"/>
  <c r="J225" i="12"/>
  <c r="I225" i="12"/>
  <c r="F225" i="12"/>
  <c r="E225" i="12"/>
  <c r="D225" i="12"/>
  <c r="C225" i="12"/>
  <c r="M224" i="12"/>
  <c r="L224" i="12"/>
  <c r="K224" i="12"/>
  <c r="J224" i="12"/>
  <c r="I224" i="12"/>
  <c r="F224" i="12"/>
  <c r="E224" i="12"/>
  <c r="D224" i="12"/>
  <c r="C224" i="12"/>
  <c r="M223" i="12"/>
  <c r="L223" i="12"/>
  <c r="K223" i="12"/>
  <c r="J223" i="12"/>
  <c r="I223" i="12"/>
  <c r="F223" i="12"/>
  <c r="E223" i="12"/>
  <c r="D223" i="12"/>
  <c r="C223" i="12"/>
  <c r="M222" i="12"/>
  <c r="L222" i="12"/>
  <c r="K222" i="12"/>
  <c r="J222" i="12"/>
  <c r="I222" i="12"/>
  <c r="F222" i="12"/>
  <c r="E222" i="12"/>
  <c r="D222" i="12"/>
  <c r="C222" i="12"/>
  <c r="M221" i="12"/>
  <c r="L221" i="12"/>
  <c r="K221" i="12"/>
  <c r="J221" i="12"/>
  <c r="I221" i="12"/>
  <c r="F221" i="12"/>
  <c r="E221" i="12"/>
  <c r="D221" i="12"/>
  <c r="C221" i="12"/>
  <c r="M220" i="12"/>
  <c r="L220" i="12"/>
  <c r="K220" i="12"/>
  <c r="J220" i="12"/>
  <c r="I220" i="12"/>
  <c r="F220" i="12"/>
  <c r="E220" i="12"/>
  <c r="D220" i="12"/>
  <c r="C220" i="12"/>
  <c r="M219" i="12"/>
  <c r="L219" i="12"/>
  <c r="K219" i="12"/>
  <c r="J219" i="12"/>
  <c r="I219" i="12"/>
  <c r="F219" i="12"/>
  <c r="E219" i="12"/>
  <c r="D219" i="12"/>
  <c r="C219" i="12"/>
  <c r="M218" i="12"/>
  <c r="L218" i="12"/>
  <c r="K218" i="12"/>
  <c r="J218" i="12"/>
  <c r="I218" i="12"/>
  <c r="F218" i="12"/>
  <c r="E218" i="12"/>
  <c r="D218" i="12"/>
  <c r="C218" i="12"/>
  <c r="M217" i="12"/>
  <c r="L217" i="12"/>
  <c r="K217" i="12"/>
  <c r="J217" i="12"/>
  <c r="I217" i="12"/>
  <c r="F217" i="12"/>
  <c r="E217" i="12"/>
  <c r="D217" i="12"/>
  <c r="C217" i="12"/>
  <c r="M216" i="12"/>
  <c r="L216" i="12"/>
  <c r="K216" i="12"/>
  <c r="J216" i="12"/>
  <c r="I216" i="12"/>
  <c r="F216" i="12"/>
  <c r="E216" i="12"/>
  <c r="D216" i="12"/>
  <c r="C216" i="12"/>
  <c r="M215" i="12"/>
  <c r="L215" i="12"/>
  <c r="K215" i="12"/>
  <c r="J215" i="12"/>
  <c r="I215" i="12"/>
  <c r="F215" i="12"/>
  <c r="E215" i="12"/>
  <c r="D215" i="12"/>
  <c r="C215" i="12"/>
  <c r="M214" i="12"/>
  <c r="L214" i="12"/>
  <c r="K214" i="12"/>
  <c r="J214" i="12"/>
  <c r="I214" i="12"/>
  <c r="F214" i="12"/>
  <c r="E214" i="12"/>
  <c r="D214" i="12"/>
  <c r="C214" i="12"/>
  <c r="M213" i="12"/>
  <c r="L213" i="12"/>
  <c r="K213" i="12"/>
  <c r="J213" i="12"/>
  <c r="I213" i="12"/>
  <c r="F213" i="12"/>
  <c r="E213" i="12"/>
  <c r="D213" i="12"/>
  <c r="C213" i="12"/>
  <c r="M212" i="12"/>
  <c r="L212" i="12"/>
  <c r="K212" i="12"/>
  <c r="J212" i="12"/>
  <c r="I212" i="12"/>
  <c r="F212" i="12"/>
  <c r="E212" i="12"/>
  <c r="D212" i="12"/>
  <c r="C212" i="12"/>
  <c r="M211" i="12"/>
  <c r="L211" i="12"/>
  <c r="K211" i="12"/>
  <c r="J211" i="12"/>
  <c r="I211" i="12"/>
  <c r="F211" i="12"/>
  <c r="E211" i="12"/>
  <c r="D211" i="12"/>
  <c r="C211" i="12"/>
  <c r="M210" i="12"/>
  <c r="L210" i="12"/>
  <c r="K210" i="12"/>
  <c r="J210" i="12"/>
  <c r="I210" i="12"/>
  <c r="F210" i="12"/>
  <c r="E210" i="12"/>
  <c r="D210" i="12"/>
  <c r="C210" i="12"/>
  <c r="M209" i="12"/>
  <c r="L209" i="12"/>
  <c r="K209" i="12"/>
  <c r="J209" i="12"/>
  <c r="I209" i="12"/>
  <c r="F209" i="12"/>
  <c r="E209" i="12"/>
  <c r="D209" i="12"/>
  <c r="C209" i="12"/>
  <c r="M208" i="12"/>
  <c r="L208" i="12"/>
  <c r="K208" i="12"/>
  <c r="J208" i="12"/>
  <c r="I208" i="12"/>
  <c r="F208" i="12"/>
  <c r="E208" i="12"/>
  <c r="D208" i="12"/>
  <c r="C208" i="12"/>
  <c r="M207" i="12"/>
  <c r="L207" i="12"/>
  <c r="K207" i="12"/>
  <c r="J207" i="12"/>
  <c r="I207" i="12"/>
  <c r="F207" i="12"/>
  <c r="E207" i="12"/>
  <c r="D207" i="12"/>
  <c r="C207" i="12"/>
  <c r="M206" i="12"/>
  <c r="L206" i="12"/>
  <c r="K206" i="12"/>
  <c r="J206" i="12"/>
  <c r="I206" i="12"/>
  <c r="F206" i="12"/>
  <c r="E206" i="12"/>
  <c r="D206" i="12"/>
  <c r="C206" i="12"/>
  <c r="M205" i="12"/>
  <c r="L205" i="12"/>
  <c r="K205" i="12"/>
  <c r="J205" i="12"/>
  <c r="I205" i="12"/>
  <c r="F205" i="12"/>
  <c r="E205" i="12"/>
  <c r="D205" i="12"/>
  <c r="C205" i="12"/>
  <c r="M204" i="12"/>
  <c r="L204" i="12"/>
  <c r="K204" i="12"/>
  <c r="J204" i="12"/>
  <c r="I204" i="12"/>
  <c r="F204" i="12"/>
  <c r="E204" i="12"/>
  <c r="D204" i="12"/>
  <c r="C204" i="12"/>
  <c r="M203" i="12"/>
  <c r="L203" i="12"/>
  <c r="K203" i="12"/>
  <c r="J203" i="12"/>
  <c r="I203" i="12"/>
  <c r="F203" i="12"/>
  <c r="E203" i="12"/>
  <c r="D203" i="12"/>
  <c r="C203" i="12"/>
  <c r="M202" i="12"/>
  <c r="L202" i="12"/>
  <c r="K202" i="12"/>
  <c r="J202" i="12"/>
  <c r="I202" i="12"/>
  <c r="F202" i="12"/>
  <c r="E202" i="12"/>
  <c r="D202" i="12"/>
  <c r="C202" i="12"/>
  <c r="M201" i="12"/>
  <c r="L201" i="12"/>
  <c r="K201" i="12"/>
  <c r="J201" i="12"/>
  <c r="I201" i="12"/>
  <c r="F201" i="12"/>
  <c r="E201" i="12"/>
  <c r="D201" i="12"/>
  <c r="C201" i="12"/>
  <c r="M200" i="12"/>
  <c r="L200" i="12"/>
  <c r="K200" i="12"/>
  <c r="J200" i="12"/>
  <c r="I200" i="12"/>
  <c r="F200" i="12"/>
  <c r="E200" i="12"/>
  <c r="D200" i="12"/>
  <c r="C200" i="12"/>
  <c r="M199" i="12"/>
  <c r="L199" i="12"/>
  <c r="K199" i="12"/>
  <c r="J199" i="12"/>
  <c r="I199" i="12"/>
  <c r="F199" i="12"/>
  <c r="E199" i="12"/>
  <c r="D199" i="12"/>
  <c r="C199" i="12"/>
  <c r="M198" i="12"/>
  <c r="L198" i="12"/>
  <c r="K198" i="12"/>
  <c r="J198" i="12"/>
  <c r="I198" i="12"/>
  <c r="F198" i="12"/>
  <c r="E198" i="12"/>
  <c r="D198" i="12"/>
  <c r="C198" i="12"/>
  <c r="M197" i="12"/>
  <c r="L197" i="12"/>
  <c r="K197" i="12"/>
  <c r="J197" i="12"/>
  <c r="I197" i="12"/>
  <c r="F197" i="12"/>
  <c r="E197" i="12"/>
  <c r="D197" i="12"/>
  <c r="C197" i="12"/>
  <c r="M196" i="12"/>
  <c r="L196" i="12"/>
  <c r="K196" i="12"/>
  <c r="J196" i="12"/>
  <c r="I196" i="12"/>
  <c r="F196" i="12"/>
  <c r="E196" i="12"/>
  <c r="D196" i="12"/>
  <c r="C196" i="12"/>
  <c r="M195" i="12"/>
  <c r="L195" i="12"/>
  <c r="K195" i="12"/>
  <c r="J195" i="12"/>
  <c r="I195" i="12"/>
  <c r="F195" i="12"/>
  <c r="E195" i="12"/>
  <c r="D195" i="12"/>
  <c r="C195" i="12"/>
  <c r="M194" i="12"/>
  <c r="L194" i="12"/>
  <c r="K194" i="12"/>
  <c r="J194" i="12"/>
  <c r="I194" i="12"/>
  <c r="F194" i="12"/>
  <c r="E194" i="12"/>
  <c r="D194" i="12"/>
  <c r="C194" i="12"/>
  <c r="M193" i="12"/>
  <c r="L193" i="12"/>
  <c r="K193" i="12"/>
  <c r="J193" i="12"/>
  <c r="I193" i="12"/>
  <c r="F193" i="12"/>
  <c r="E193" i="12"/>
  <c r="D193" i="12"/>
  <c r="C193" i="12"/>
  <c r="M192" i="12"/>
  <c r="L192" i="12"/>
  <c r="K192" i="12"/>
  <c r="J192" i="12"/>
  <c r="I192" i="12"/>
  <c r="F192" i="12"/>
  <c r="E192" i="12"/>
  <c r="D192" i="12"/>
  <c r="C192" i="12"/>
  <c r="M191" i="12"/>
  <c r="L191" i="12"/>
  <c r="K191" i="12"/>
  <c r="J191" i="12"/>
  <c r="I191" i="12"/>
  <c r="F191" i="12"/>
  <c r="E191" i="12"/>
  <c r="D191" i="12"/>
  <c r="C191" i="12"/>
  <c r="M190" i="12"/>
  <c r="L190" i="12"/>
  <c r="K190" i="12"/>
  <c r="J190" i="12"/>
  <c r="I190" i="12"/>
  <c r="F190" i="12"/>
  <c r="E190" i="12"/>
  <c r="D190" i="12"/>
  <c r="C190" i="12"/>
  <c r="M189" i="12"/>
  <c r="L189" i="12"/>
  <c r="K189" i="12"/>
  <c r="J189" i="12"/>
  <c r="I189" i="12"/>
  <c r="F189" i="12"/>
  <c r="E189" i="12"/>
  <c r="D189" i="12"/>
  <c r="C189" i="12"/>
  <c r="M188" i="12"/>
  <c r="L188" i="12"/>
  <c r="K188" i="12"/>
  <c r="J188" i="12"/>
  <c r="I188" i="12"/>
  <c r="F188" i="12"/>
  <c r="E188" i="12"/>
  <c r="D188" i="12"/>
  <c r="C188" i="12"/>
  <c r="M187" i="12"/>
  <c r="L187" i="12"/>
  <c r="K187" i="12"/>
  <c r="J187" i="12"/>
  <c r="I187" i="12"/>
  <c r="F187" i="12"/>
  <c r="E187" i="12"/>
  <c r="D187" i="12"/>
  <c r="C187" i="12"/>
  <c r="M186" i="12"/>
  <c r="L186" i="12"/>
  <c r="K186" i="12"/>
  <c r="J186" i="12"/>
  <c r="I186" i="12"/>
  <c r="F186" i="12"/>
  <c r="E186" i="12"/>
  <c r="D186" i="12"/>
  <c r="C186" i="12"/>
  <c r="M185" i="12"/>
  <c r="L185" i="12"/>
  <c r="K185" i="12"/>
  <c r="J185" i="12"/>
  <c r="I185" i="12"/>
  <c r="F185" i="12"/>
  <c r="E185" i="12"/>
  <c r="D185" i="12"/>
  <c r="C185" i="12"/>
  <c r="M184" i="12"/>
  <c r="L184" i="12"/>
  <c r="K184" i="12"/>
  <c r="J184" i="12"/>
  <c r="I184" i="12"/>
  <c r="F184" i="12"/>
  <c r="E184" i="12"/>
  <c r="D184" i="12"/>
  <c r="C184" i="12"/>
  <c r="M183" i="12"/>
  <c r="L183" i="12"/>
  <c r="K183" i="12"/>
  <c r="J183" i="12"/>
  <c r="I183" i="12"/>
  <c r="F183" i="12"/>
  <c r="E183" i="12"/>
  <c r="D183" i="12"/>
  <c r="C183" i="12"/>
  <c r="M182" i="12"/>
  <c r="L182" i="12"/>
  <c r="K182" i="12"/>
  <c r="J182" i="12"/>
  <c r="I182" i="12"/>
  <c r="F182" i="12"/>
  <c r="E182" i="12"/>
  <c r="D182" i="12"/>
  <c r="C182" i="12"/>
  <c r="M181" i="12"/>
  <c r="L181" i="12"/>
  <c r="K181" i="12"/>
  <c r="J181" i="12"/>
  <c r="I181" i="12"/>
  <c r="F181" i="12"/>
  <c r="E181" i="12"/>
  <c r="D181" i="12"/>
  <c r="C181" i="12"/>
  <c r="M180" i="12"/>
  <c r="L180" i="12"/>
  <c r="K180" i="12"/>
  <c r="J180" i="12"/>
  <c r="I180" i="12"/>
  <c r="F180" i="12"/>
  <c r="E180" i="12"/>
  <c r="D180" i="12"/>
  <c r="C180" i="12"/>
  <c r="M179" i="12"/>
  <c r="L179" i="12"/>
  <c r="K179" i="12"/>
  <c r="J179" i="12"/>
  <c r="I179" i="12"/>
  <c r="F179" i="12"/>
  <c r="E179" i="12"/>
  <c r="D179" i="12"/>
  <c r="C179" i="12"/>
  <c r="M178" i="12"/>
  <c r="L178" i="12"/>
  <c r="K178" i="12"/>
  <c r="J178" i="12"/>
  <c r="I178" i="12"/>
  <c r="F178" i="12"/>
  <c r="E178" i="12"/>
  <c r="D178" i="12"/>
  <c r="C178" i="12"/>
  <c r="M177" i="12"/>
  <c r="L177" i="12"/>
  <c r="K177" i="12"/>
  <c r="J177" i="12"/>
  <c r="I177" i="12"/>
  <c r="F177" i="12"/>
  <c r="E177" i="12"/>
  <c r="D177" i="12"/>
  <c r="C177" i="12"/>
  <c r="M176" i="12"/>
  <c r="L176" i="12"/>
  <c r="K176" i="12"/>
  <c r="J176" i="12"/>
  <c r="I176" i="12"/>
  <c r="F176" i="12"/>
  <c r="E176" i="12"/>
  <c r="D176" i="12"/>
  <c r="C176" i="12"/>
  <c r="M175" i="12"/>
  <c r="L175" i="12"/>
  <c r="K175" i="12"/>
  <c r="J175" i="12"/>
  <c r="I175" i="12"/>
  <c r="F175" i="12"/>
  <c r="E175" i="12"/>
  <c r="D175" i="12"/>
  <c r="C175" i="12"/>
  <c r="M174" i="12"/>
  <c r="L174" i="12"/>
  <c r="K174" i="12"/>
  <c r="J174" i="12"/>
  <c r="I174" i="12"/>
  <c r="F174" i="12"/>
  <c r="E174" i="12"/>
  <c r="D174" i="12"/>
  <c r="C174" i="12"/>
  <c r="M173" i="12"/>
  <c r="L173" i="12"/>
  <c r="K173" i="12"/>
  <c r="J173" i="12"/>
  <c r="I173" i="12"/>
  <c r="F173" i="12"/>
  <c r="E173" i="12"/>
  <c r="D173" i="12"/>
  <c r="C173" i="12"/>
  <c r="M172" i="12"/>
  <c r="L172" i="12"/>
  <c r="K172" i="12"/>
  <c r="J172" i="12"/>
  <c r="I172" i="12"/>
  <c r="F172" i="12"/>
  <c r="E172" i="12"/>
  <c r="D172" i="12"/>
  <c r="C172" i="12"/>
  <c r="M171" i="12"/>
  <c r="L171" i="12"/>
  <c r="K171" i="12"/>
  <c r="J171" i="12"/>
  <c r="I171" i="12"/>
  <c r="F171" i="12"/>
  <c r="E171" i="12"/>
  <c r="D171" i="12"/>
  <c r="C171" i="12"/>
  <c r="M170" i="12"/>
  <c r="L170" i="12"/>
  <c r="K170" i="12"/>
  <c r="J170" i="12"/>
  <c r="I170" i="12"/>
  <c r="F170" i="12"/>
  <c r="E170" i="12"/>
  <c r="D170" i="12"/>
  <c r="C170" i="12"/>
  <c r="M169" i="12"/>
  <c r="L169" i="12"/>
  <c r="K169" i="12"/>
  <c r="J169" i="12"/>
  <c r="I169" i="12"/>
  <c r="F169" i="12"/>
  <c r="E169" i="12"/>
  <c r="D169" i="12"/>
  <c r="C169" i="12"/>
  <c r="M168" i="12"/>
  <c r="L168" i="12"/>
  <c r="K168" i="12"/>
  <c r="J168" i="12"/>
  <c r="I168" i="12"/>
  <c r="F168" i="12"/>
  <c r="E168" i="12"/>
  <c r="D168" i="12"/>
  <c r="C168" i="12"/>
  <c r="M167" i="12"/>
  <c r="L167" i="12"/>
  <c r="K167" i="12"/>
  <c r="J167" i="12"/>
  <c r="I167" i="12"/>
  <c r="F167" i="12"/>
  <c r="E167" i="12"/>
  <c r="D167" i="12"/>
  <c r="C167" i="12"/>
  <c r="M166" i="12"/>
  <c r="L166" i="12"/>
  <c r="K166" i="12"/>
  <c r="J166" i="12"/>
  <c r="I166" i="12"/>
  <c r="F166" i="12"/>
  <c r="E166" i="12"/>
  <c r="D166" i="12"/>
  <c r="C166" i="12"/>
  <c r="M165" i="12"/>
  <c r="L165" i="12"/>
  <c r="K165" i="12"/>
  <c r="J165" i="12"/>
  <c r="I165" i="12"/>
  <c r="F165" i="12"/>
  <c r="E165" i="12"/>
  <c r="D165" i="12"/>
  <c r="C165" i="12"/>
  <c r="M164" i="12"/>
  <c r="L164" i="12"/>
  <c r="K164" i="12"/>
  <c r="J164" i="12"/>
  <c r="I164" i="12"/>
  <c r="F164" i="12"/>
  <c r="E164" i="12"/>
  <c r="D164" i="12"/>
  <c r="C164" i="12"/>
  <c r="M163" i="12"/>
  <c r="L163" i="12"/>
  <c r="K163" i="12"/>
  <c r="J163" i="12"/>
  <c r="I163" i="12"/>
  <c r="F163" i="12"/>
  <c r="E163" i="12"/>
  <c r="D163" i="12"/>
  <c r="C163" i="12"/>
  <c r="M162" i="12"/>
  <c r="L162" i="12"/>
  <c r="K162" i="12"/>
  <c r="J162" i="12"/>
  <c r="I162" i="12"/>
  <c r="F162" i="12"/>
  <c r="E162" i="12"/>
  <c r="D162" i="12"/>
  <c r="C162" i="12"/>
  <c r="M161" i="12"/>
  <c r="L161" i="12"/>
  <c r="K161" i="12"/>
  <c r="J161" i="12"/>
  <c r="I161" i="12"/>
  <c r="F161" i="12"/>
  <c r="E161" i="12"/>
  <c r="D161" i="12"/>
  <c r="C161" i="12"/>
  <c r="M160" i="12"/>
  <c r="L160" i="12"/>
  <c r="K160" i="12"/>
  <c r="J160" i="12"/>
  <c r="I160" i="12"/>
  <c r="F160" i="12"/>
  <c r="E160" i="12"/>
  <c r="D160" i="12"/>
  <c r="C160" i="12"/>
  <c r="M159" i="12"/>
  <c r="L159" i="12"/>
  <c r="K159" i="12"/>
  <c r="J159" i="12"/>
  <c r="I159" i="12"/>
  <c r="F159" i="12"/>
  <c r="E159" i="12"/>
  <c r="D159" i="12"/>
  <c r="C159" i="12"/>
  <c r="M158" i="12"/>
  <c r="L158" i="12"/>
  <c r="K158" i="12"/>
  <c r="J158" i="12"/>
  <c r="I158" i="12"/>
  <c r="F158" i="12"/>
  <c r="E158" i="12"/>
  <c r="D158" i="12"/>
  <c r="C158" i="12"/>
  <c r="M157" i="12"/>
  <c r="L157" i="12"/>
  <c r="K157" i="12"/>
  <c r="J157" i="12"/>
  <c r="I157" i="12"/>
  <c r="F157" i="12"/>
  <c r="E157" i="12"/>
  <c r="D157" i="12"/>
  <c r="C157" i="12"/>
  <c r="M156" i="12"/>
  <c r="L156" i="12"/>
  <c r="K156" i="12"/>
  <c r="J156" i="12"/>
  <c r="I156" i="12"/>
  <c r="F156" i="12"/>
  <c r="E156" i="12"/>
  <c r="D156" i="12"/>
  <c r="C156" i="12"/>
  <c r="M155" i="12"/>
  <c r="L155" i="12"/>
  <c r="K155" i="12"/>
  <c r="J155" i="12"/>
  <c r="I155" i="12"/>
  <c r="F155" i="12"/>
  <c r="E155" i="12"/>
  <c r="D155" i="12"/>
  <c r="C155" i="12"/>
  <c r="M154" i="12"/>
  <c r="L154" i="12"/>
  <c r="K154" i="12"/>
  <c r="J154" i="12"/>
  <c r="I154" i="12"/>
  <c r="F154" i="12"/>
  <c r="E154" i="12"/>
  <c r="D154" i="12"/>
  <c r="C154" i="12"/>
  <c r="M153" i="12"/>
  <c r="L153" i="12"/>
  <c r="K153" i="12"/>
  <c r="J153" i="12"/>
  <c r="I153" i="12"/>
  <c r="F153" i="12"/>
  <c r="E153" i="12"/>
  <c r="D153" i="12"/>
  <c r="C153" i="12"/>
  <c r="M152" i="12"/>
  <c r="L152" i="12"/>
  <c r="K152" i="12"/>
  <c r="J152" i="12"/>
  <c r="I152" i="12"/>
  <c r="F152" i="12"/>
  <c r="E152" i="12"/>
  <c r="D152" i="12"/>
  <c r="C152" i="12"/>
  <c r="M151" i="12"/>
  <c r="L151" i="12"/>
  <c r="K151" i="12"/>
  <c r="J151" i="12"/>
  <c r="I151" i="12"/>
  <c r="F151" i="12"/>
  <c r="E151" i="12"/>
  <c r="D151" i="12"/>
  <c r="C151" i="12"/>
  <c r="M150" i="12"/>
  <c r="L150" i="12"/>
  <c r="K150" i="12"/>
  <c r="J150" i="12"/>
  <c r="I150" i="12"/>
  <c r="F150" i="12"/>
  <c r="E150" i="12"/>
  <c r="D150" i="12"/>
  <c r="C150" i="12"/>
  <c r="M149" i="12"/>
  <c r="L149" i="12"/>
  <c r="K149" i="12"/>
  <c r="J149" i="12"/>
  <c r="I149" i="12"/>
  <c r="F149" i="12"/>
  <c r="E149" i="12"/>
  <c r="D149" i="12"/>
  <c r="C149" i="12"/>
  <c r="M148" i="12"/>
  <c r="L148" i="12"/>
  <c r="K148" i="12"/>
  <c r="J148" i="12"/>
  <c r="I148" i="12"/>
  <c r="F148" i="12"/>
  <c r="E148" i="12"/>
  <c r="D148" i="12"/>
  <c r="C148" i="12"/>
  <c r="M147" i="12"/>
  <c r="L147" i="12"/>
  <c r="K147" i="12"/>
  <c r="J147" i="12"/>
  <c r="I147" i="12"/>
  <c r="F147" i="12"/>
  <c r="E147" i="12"/>
  <c r="D147" i="12"/>
  <c r="C147" i="12"/>
  <c r="M146" i="12"/>
  <c r="L146" i="12"/>
  <c r="K146" i="12"/>
  <c r="J146" i="12"/>
  <c r="I146" i="12"/>
  <c r="F146" i="12"/>
  <c r="E146" i="12"/>
  <c r="D146" i="12"/>
  <c r="C146" i="12"/>
  <c r="M145" i="12"/>
  <c r="L145" i="12"/>
  <c r="K145" i="12"/>
  <c r="J145" i="12"/>
  <c r="I145" i="12"/>
  <c r="F145" i="12"/>
  <c r="E145" i="12"/>
  <c r="D145" i="12"/>
  <c r="C145" i="12"/>
  <c r="M144" i="12"/>
  <c r="L144" i="12"/>
  <c r="K144" i="12"/>
  <c r="J144" i="12"/>
  <c r="I144" i="12"/>
  <c r="F144" i="12"/>
  <c r="E144" i="12"/>
  <c r="D144" i="12"/>
  <c r="C144" i="12"/>
  <c r="M143" i="12"/>
  <c r="L143" i="12"/>
  <c r="K143" i="12"/>
  <c r="J143" i="12"/>
  <c r="I143" i="12"/>
  <c r="F143" i="12"/>
  <c r="E143" i="12"/>
  <c r="D143" i="12"/>
  <c r="C143" i="12"/>
  <c r="M142" i="12"/>
  <c r="L142" i="12"/>
  <c r="K142" i="12"/>
  <c r="J142" i="12"/>
  <c r="I142" i="12"/>
  <c r="F142" i="12"/>
  <c r="E142" i="12"/>
  <c r="D142" i="12"/>
  <c r="C142" i="12"/>
  <c r="M141" i="12"/>
  <c r="L141" i="12"/>
  <c r="K141" i="12"/>
  <c r="J141" i="12"/>
  <c r="I141" i="12"/>
  <c r="F141" i="12"/>
  <c r="E141" i="12"/>
  <c r="D141" i="12"/>
  <c r="C141" i="12"/>
  <c r="M140" i="12"/>
  <c r="L140" i="12"/>
  <c r="K140" i="12"/>
  <c r="J140" i="12"/>
  <c r="I140" i="12"/>
  <c r="F140" i="12"/>
  <c r="E140" i="12"/>
  <c r="D140" i="12"/>
  <c r="C140" i="12"/>
  <c r="M139" i="12"/>
  <c r="L139" i="12"/>
  <c r="K139" i="12"/>
  <c r="J139" i="12"/>
  <c r="I139" i="12"/>
  <c r="F139" i="12"/>
  <c r="E139" i="12"/>
  <c r="D139" i="12"/>
  <c r="C139" i="12"/>
  <c r="M138" i="12"/>
  <c r="L138" i="12"/>
  <c r="K138" i="12"/>
  <c r="J138" i="12"/>
  <c r="I138" i="12"/>
  <c r="F138" i="12"/>
  <c r="E138" i="12"/>
  <c r="D138" i="12"/>
  <c r="C138" i="12"/>
  <c r="M137" i="12"/>
  <c r="L137" i="12"/>
  <c r="K137" i="12"/>
  <c r="J137" i="12"/>
  <c r="I137" i="12"/>
  <c r="F137" i="12"/>
  <c r="E137" i="12"/>
  <c r="D137" i="12"/>
  <c r="C137" i="12"/>
  <c r="M136" i="12"/>
  <c r="L136" i="12"/>
  <c r="K136" i="12"/>
  <c r="J136" i="12"/>
  <c r="I136" i="12"/>
  <c r="F136" i="12"/>
  <c r="E136" i="12"/>
  <c r="D136" i="12"/>
  <c r="C136" i="12"/>
  <c r="M135" i="12"/>
  <c r="L135" i="12"/>
  <c r="K135" i="12"/>
  <c r="J135" i="12"/>
  <c r="I135" i="12"/>
  <c r="F135" i="12"/>
  <c r="E135" i="12"/>
  <c r="D135" i="12"/>
  <c r="C135" i="12"/>
  <c r="M134" i="12"/>
  <c r="L134" i="12"/>
  <c r="K134" i="12"/>
  <c r="J134" i="12"/>
  <c r="I134" i="12"/>
  <c r="F134" i="12"/>
  <c r="E134" i="12"/>
  <c r="D134" i="12"/>
  <c r="C134" i="12"/>
  <c r="M133" i="12"/>
  <c r="L133" i="12"/>
  <c r="K133" i="12"/>
  <c r="J133" i="12"/>
  <c r="I133" i="12"/>
  <c r="F133" i="12"/>
  <c r="E133" i="12"/>
  <c r="D133" i="12"/>
  <c r="C133" i="12"/>
  <c r="M132" i="12"/>
  <c r="L132" i="12"/>
  <c r="K132" i="12"/>
  <c r="J132" i="12"/>
  <c r="I132" i="12"/>
  <c r="F132" i="12"/>
  <c r="E132" i="12"/>
  <c r="D132" i="12"/>
  <c r="C132" i="12"/>
  <c r="M131" i="12"/>
  <c r="L131" i="12"/>
  <c r="K131" i="12"/>
  <c r="J131" i="12"/>
  <c r="I131" i="12"/>
  <c r="F131" i="12"/>
  <c r="E131" i="12"/>
  <c r="D131" i="12"/>
  <c r="C131" i="12"/>
  <c r="M130" i="12"/>
  <c r="L130" i="12"/>
  <c r="K130" i="12"/>
  <c r="J130" i="12"/>
  <c r="I130" i="12"/>
  <c r="F130" i="12"/>
  <c r="E130" i="12"/>
  <c r="D130" i="12"/>
  <c r="C130" i="12"/>
  <c r="M129" i="12"/>
  <c r="L129" i="12"/>
  <c r="K129" i="12"/>
  <c r="J129" i="12"/>
  <c r="I129" i="12"/>
  <c r="F129" i="12"/>
  <c r="E129" i="12"/>
  <c r="D129" i="12"/>
  <c r="C129" i="12"/>
  <c r="M128" i="12"/>
  <c r="L128" i="12"/>
  <c r="K128" i="12"/>
  <c r="J128" i="12"/>
  <c r="I128" i="12"/>
  <c r="F128" i="12"/>
  <c r="E128" i="12"/>
  <c r="D128" i="12"/>
  <c r="C128" i="12"/>
  <c r="M127" i="12"/>
  <c r="L127" i="12"/>
  <c r="K127" i="12"/>
  <c r="J127" i="12"/>
  <c r="I127" i="12"/>
  <c r="F127" i="12"/>
  <c r="E127" i="12"/>
  <c r="D127" i="12"/>
  <c r="C127" i="12"/>
  <c r="M126" i="12"/>
  <c r="L126" i="12"/>
  <c r="K126" i="12"/>
  <c r="J126" i="12"/>
  <c r="I126" i="12"/>
  <c r="F126" i="12"/>
  <c r="E126" i="12"/>
  <c r="D126" i="12"/>
  <c r="C126" i="12"/>
  <c r="M125" i="12"/>
  <c r="L125" i="12"/>
  <c r="K125" i="12"/>
  <c r="J125" i="12"/>
  <c r="I125" i="12"/>
  <c r="F125" i="12"/>
  <c r="E125" i="12"/>
  <c r="D125" i="12"/>
  <c r="C125" i="12"/>
  <c r="M124" i="12"/>
  <c r="L124" i="12"/>
  <c r="K124" i="12"/>
  <c r="J124" i="12"/>
  <c r="I124" i="12"/>
  <c r="F124" i="12"/>
  <c r="E124" i="12"/>
  <c r="D124" i="12"/>
  <c r="C124" i="12"/>
  <c r="M123" i="12"/>
  <c r="L123" i="12"/>
  <c r="K123" i="12"/>
  <c r="J123" i="12"/>
  <c r="I123" i="12"/>
  <c r="F123" i="12"/>
  <c r="E123" i="12"/>
  <c r="D123" i="12"/>
  <c r="C123" i="12"/>
  <c r="M122" i="12"/>
  <c r="L122" i="12"/>
  <c r="K122" i="12"/>
  <c r="J122" i="12"/>
  <c r="I122" i="12"/>
  <c r="F122" i="12"/>
  <c r="E122" i="12"/>
  <c r="D122" i="12"/>
  <c r="C122" i="12"/>
  <c r="M121" i="12"/>
  <c r="L121" i="12"/>
  <c r="K121" i="12"/>
  <c r="J121" i="12"/>
  <c r="I121" i="12"/>
  <c r="F121" i="12"/>
  <c r="E121" i="12"/>
  <c r="D121" i="12"/>
  <c r="C121" i="12"/>
  <c r="M120" i="12"/>
  <c r="L120" i="12"/>
  <c r="K120" i="12"/>
  <c r="J120" i="12"/>
  <c r="I120" i="12"/>
  <c r="F120" i="12"/>
  <c r="E120" i="12"/>
  <c r="D120" i="12"/>
  <c r="C120" i="12"/>
  <c r="M119" i="12"/>
  <c r="L119" i="12"/>
  <c r="K119" i="12"/>
  <c r="J119" i="12"/>
  <c r="I119" i="12"/>
  <c r="F119" i="12"/>
  <c r="E119" i="12"/>
  <c r="D119" i="12"/>
  <c r="C119" i="12"/>
  <c r="M118" i="12"/>
  <c r="L118" i="12"/>
  <c r="K118" i="12"/>
  <c r="J118" i="12"/>
  <c r="I118" i="12"/>
  <c r="F118" i="12"/>
  <c r="E118" i="12"/>
  <c r="D118" i="12"/>
  <c r="C118" i="12"/>
  <c r="M117" i="12"/>
  <c r="L117" i="12"/>
  <c r="K117" i="12"/>
  <c r="J117" i="12"/>
  <c r="I117" i="12"/>
  <c r="F117" i="12"/>
  <c r="E117" i="12"/>
  <c r="D117" i="12"/>
  <c r="C117" i="12"/>
  <c r="M116" i="12"/>
  <c r="L116" i="12"/>
  <c r="K116" i="12"/>
  <c r="J116" i="12"/>
  <c r="I116" i="12"/>
  <c r="F116" i="12"/>
  <c r="E116" i="12"/>
  <c r="D116" i="12"/>
  <c r="C116" i="12"/>
  <c r="M115" i="12"/>
  <c r="L115" i="12"/>
  <c r="K115" i="12"/>
  <c r="J115" i="12"/>
  <c r="I115" i="12"/>
  <c r="F115" i="12"/>
  <c r="E115" i="12"/>
  <c r="D115" i="12"/>
  <c r="C115" i="12"/>
  <c r="M114" i="12"/>
  <c r="L114" i="12"/>
  <c r="K114" i="12"/>
  <c r="J114" i="12"/>
  <c r="I114" i="12"/>
  <c r="F114" i="12"/>
  <c r="E114" i="12"/>
  <c r="D114" i="12"/>
  <c r="C114" i="12"/>
  <c r="M113" i="12"/>
  <c r="L113" i="12"/>
  <c r="K113" i="12"/>
  <c r="J113" i="12"/>
  <c r="I113" i="12"/>
  <c r="F113" i="12"/>
  <c r="E113" i="12"/>
  <c r="D113" i="12"/>
  <c r="C113" i="12"/>
  <c r="M112" i="12"/>
  <c r="L112" i="12"/>
  <c r="K112" i="12"/>
  <c r="J112" i="12"/>
  <c r="I112" i="12"/>
  <c r="F112" i="12"/>
  <c r="E112" i="12"/>
  <c r="D112" i="12"/>
  <c r="C112" i="12"/>
  <c r="M111" i="12"/>
  <c r="L111" i="12"/>
  <c r="K111" i="12"/>
  <c r="J111" i="12"/>
  <c r="I111" i="12"/>
  <c r="F111" i="12"/>
  <c r="E111" i="12"/>
  <c r="D111" i="12"/>
  <c r="C111" i="12"/>
  <c r="M110" i="12"/>
  <c r="L110" i="12"/>
  <c r="K110" i="12"/>
  <c r="J110" i="12"/>
  <c r="I110" i="12"/>
  <c r="F110" i="12"/>
  <c r="E110" i="12"/>
  <c r="D110" i="12"/>
  <c r="C110" i="12"/>
  <c r="M109" i="12"/>
  <c r="L109" i="12"/>
  <c r="K109" i="12"/>
  <c r="J109" i="12"/>
  <c r="I109" i="12"/>
  <c r="F109" i="12"/>
  <c r="E109" i="12"/>
  <c r="D109" i="12"/>
  <c r="C109" i="12"/>
  <c r="M108" i="12"/>
  <c r="L108" i="12"/>
  <c r="K108" i="12"/>
  <c r="J108" i="12"/>
  <c r="I108" i="12"/>
  <c r="F108" i="12"/>
  <c r="E108" i="12"/>
  <c r="D108" i="12"/>
  <c r="C108" i="12"/>
  <c r="M107" i="12"/>
  <c r="L107" i="12"/>
  <c r="K107" i="12"/>
  <c r="J107" i="12"/>
  <c r="I107" i="12"/>
  <c r="F107" i="12"/>
  <c r="E107" i="12"/>
  <c r="D107" i="12"/>
  <c r="C107" i="12"/>
  <c r="M106" i="12"/>
  <c r="L106" i="12"/>
  <c r="K106" i="12"/>
  <c r="J106" i="12"/>
  <c r="I106" i="12"/>
  <c r="F106" i="12"/>
  <c r="E106" i="12"/>
  <c r="D106" i="12"/>
  <c r="C106" i="12"/>
  <c r="M105" i="12"/>
  <c r="L105" i="12"/>
  <c r="K105" i="12"/>
  <c r="J105" i="12"/>
  <c r="I105" i="12"/>
  <c r="F105" i="12"/>
  <c r="E105" i="12"/>
  <c r="D105" i="12"/>
  <c r="C105" i="12"/>
  <c r="M104" i="12"/>
  <c r="L104" i="12"/>
  <c r="K104" i="12"/>
  <c r="J104" i="12"/>
  <c r="I104" i="12"/>
  <c r="F104" i="12"/>
  <c r="E104" i="12"/>
  <c r="D104" i="12"/>
  <c r="C104" i="12"/>
  <c r="M103" i="12"/>
  <c r="L103" i="12"/>
  <c r="K103" i="12"/>
  <c r="J103" i="12"/>
  <c r="I103" i="12"/>
  <c r="F103" i="12"/>
  <c r="E103" i="12"/>
  <c r="D103" i="12"/>
  <c r="C103" i="12"/>
  <c r="M102" i="12"/>
  <c r="L102" i="12"/>
  <c r="K102" i="12"/>
  <c r="J102" i="12"/>
  <c r="I102" i="12"/>
  <c r="F102" i="12"/>
  <c r="E102" i="12"/>
  <c r="D102" i="12"/>
  <c r="C102" i="12"/>
  <c r="M101" i="12"/>
  <c r="L101" i="12"/>
  <c r="K101" i="12"/>
  <c r="J101" i="12"/>
  <c r="I101" i="12"/>
  <c r="F101" i="12"/>
  <c r="E101" i="12"/>
  <c r="D101" i="12"/>
  <c r="C101" i="12"/>
  <c r="M100" i="12"/>
  <c r="L100" i="12"/>
  <c r="K100" i="12"/>
  <c r="J100" i="12"/>
  <c r="I100" i="12"/>
  <c r="F100" i="12"/>
  <c r="E100" i="12"/>
  <c r="D100" i="12"/>
  <c r="C100" i="12"/>
  <c r="M99" i="12"/>
  <c r="L99" i="12"/>
  <c r="K99" i="12"/>
  <c r="J99" i="12"/>
  <c r="I99" i="12"/>
  <c r="F99" i="12"/>
  <c r="E99" i="12"/>
  <c r="D99" i="12"/>
  <c r="C99" i="12"/>
  <c r="M98" i="12"/>
  <c r="L98" i="12"/>
  <c r="K98" i="12"/>
  <c r="J98" i="12"/>
  <c r="I98" i="12"/>
  <c r="F98" i="12"/>
  <c r="E98" i="12"/>
  <c r="D98" i="12"/>
  <c r="C98" i="12"/>
  <c r="M97" i="12"/>
  <c r="L97" i="12"/>
  <c r="K97" i="12"/>
  <c r="J97" i="12"/>
  <c r="I97" i="12"/>
  <c r="F97" i="12"/>
  <c r="E97" i="12"/>
  <c r="D97" i="12"/>
  <c r="C97" i="12"/>
  <c r="M96" i="12"/>
  <c r="L96" i="12"/>
  <c r="K96" i="12"/>
  <c r="J96" i="12"/>
  <c r="I96" i="12"/>
  <c r="F96" i="12"/>
  <c r="E96" i="12"/>
  <c r="D96" i="12"/>
  <c r="C96" i="12"/>
  <c r="M95" i="12"/>
  <c r="L95" i="12"/>
  <c r="K95" i="12"/>
  <c r="J95" i="12"/>
  <c r="I95" i="12"/>
  <c r="F95" i="12"/>
  <c r="E95" i="12"/>
  <c r="D95" i="12"/>
  <c r="C95" i="12"/>
  <c r="M94" i="12"/>
  <c r="L94" i="12"/>
  <c r="K94" i="12"/>
  <c r="J94" i="12"/>
  <c r="I94" i="12"/>
  <c r="F94" i="12"/>
  <c r="E94" i="12"/>
  <c r="D94" i="12"/>
  <c r="C94" i="12"/>
  <c r="M93" i="12"/>
  <c r="L93" i="12"/>
  <c r="K93" i="12"/>
  <c r="J93" i="12"/>
  <c r="I93" i="12"/>
  <c r="F93" i="12"/>
  <c r="E93" i="12"/>
  <c r="D93" i="12"/>
  <c r="C93" i="12"/>
  <c r="M92" i="12"/>
  <c r="L92" i="12"/>
  <c r="K92" i="12"/>
  <c r="J92" i="12"/>
  <c r="I92" i="12"/>
  <c r="F92" i="12"/>
  <c r="E92" i="12"/>
  <c r="D92" i="12"/>
  <c r="C92" i="12"/>
  <c r="M91" i="12"/>
  <c r="L91" i="12"/>
  <c r="K91" i="12"/>
  <c r="J91" i="12"/>
  <c r="I91" i="12"/>
  <c r="F91" i="12"/>
  <c r="E91" i="12"/>
  <c r="D91" i="12"/>
  <c r="C91" i="12"/>
  <c r="M90" i="12"/>
  <c r="L90" i="12"/>
  <c r="K90" i="12"/>
  <c r="J90" i="12"/>
  <c r="I90" i="12"/>
  <c r="F90" i="12"/>
  <c r="E90" i="12"/>
  <c r="D90" i="12"/>
  <c r="C90" i="12"/>
  <c r="M89" i="12"/>
  <c r="L89" i="12"/>
  <c r="K89" i="12"/>
  <c r="J89" i="12"/>
  <c r="I89" i="12"/>
  <c r="F89" i="12"/>
  <c r="E89" i="12"/>
  <c r="D89" i="12"/>
  <c r="C89" i="12"/>
  <c r="M88" i="12"/>
  <c r="L88" i="12"/>
  <c r="K88" i="12"/>
  <c r="J88" i="12"/>
  <c r="I88" i="12"/>
  <c r="F88" i="12"/>
  <c r="E88" i="12"/>
  <c r="D88" i="12"/>
  <c r="C88" i="12"/>
  <c r="M87" i="12"/>
  <c r="L87" i="12"/>
  <c r="K87" i="12"/>
  <c r="J87" i="12"/>
  <c r="I87" i="12"/>
  <c r="F87" i="12"/>
  <c r="E87" i="12"/>
  <c r="D87" i="12"/>
  <c r="C87" i="12"/>
  <c r="M86" i="12"/>
  <c r="L86" i="12"/>
  <c r="K86" i="12"/>
  <c r="J86" i="12"/>
  <c r="I86" i="12"/>
  <c r="F86" i="12"/>
  <c r="E86" i="12"/>
  <c r="D86" i="12"/>
  <c r="C86" i="12"/>
  <c r="M85" i="12"/>
  <c r="L85" i="12"/>
  <c r="K85" i="12"/>
  <c r="J85" i="12"/>
  <c r="I85" i="12"/>
  <c r="F85" i="12"/>
  <c r="E85" i="12"/>
  <c r="D85" i="12"/>
  <c r="C85" i="12"/>
  <c r="M84" i="12"/>
  <c r="L84" i="12"/>
  <c r="K84" i="12"/>
  <c r="J84" i="12"/>
  <c r="I84" i="12"/>
  <c r="F84" i="12"/>
  <c r="E84" i="12"/>
  <c r="D84" i="12"/>
  <c r="C84" i="12"/>
  <c r="M83" i="12"/>
  <c r="L83" i="12"/>
  <c r="K83" i="12"/>
  <c r="J83" i="12"/>
  <c r="I83" i="12"/>
  <c r="F83" i="12"/>
  <c r="E83" i="12"/>
  <c r="D83" i="12"/>
  <c r="C83" i="12"/>
  <c r="M82" i="12"/>
  <c r="L82" i="12"/>
  <c r="K82" i="12"/>
  <c r="J82" i="12"/>
  <c r="I82" i="12"/>
  <c r="F82" i="12"/>
  <c r="E82" i="12"/>
  <c r="D82" i="12"/>
  <c r="C82" i="12"/>
  <c r="M81" i="12"/>
  <c r="L81" i="12"/>
  <c r="K81" i="12"/>
  <c r="J81" i="12"/>
  <c r="I81" i="12"/>
  <c r="F81" i="12"/>
  <c r="E81" i="12"/>
  <c r="D81" i="12"/>
  <c r="C81" i="12"/>
  <c r="M80" i="12"/>
  <c r="L80" i="12"/>
  <c r="K80" i="12"/>
  <c r="J80" i="12"/>
  <c r="I80" i="12"/>
  <c r="F80" i="12"/>
  <c r="E80" i="12"/>
  <c r="D80" i="12"/>
  <c r="C80" i="12"/>
  <c r="M79" i="12"/>
  <c r="L79" i="12"/>
  <c r="K79" i="12"/>
  <c r="J79" i="12"/>
  <c r="I79" i="12"/>
  <c r="F79" i="12"/>
  <c r="E79" i="12"/>
  <c r="D79" i="12"/>
  <c r="C79" i="12"/>
  <c r="M78" i="12"/>
  <c r="L78" i="12"/>
  <c r="K78" i="12"/>
  <c r="J78" i="12"/>
  <c r="I78" i="12"/>
  <c r="F78" i="12"/>
  <c r="E78" i="12"/>
  <c r="D78" i="12"/>
  <c r="C78" i="12"/>
  <c r="M77" i="12"/>
  <c r="L77" i="12"/>
  <c r="K77" i="12"/>
  <c r="J77" i="12"/>
  <c r="I77" i="12"/>
  <c r="F77" i="12"/>
  <c r="E77" i="12"/>
  <c r="D77" i="12"/>
  <c r="C77" i="12"/>
  <c r="M76" i="12"/>
  <c r="L76" i="12"/>
  <c r="K76" i="12"/>
  <c r="J76" i="12"/>
  <c r="I76" i="12"/>
  <c r="F76" i="12"/>
  <c r="E76" i="12"/>
  <c r="D76" i="12"/>
  <c r="C76" i="12"/>
  <c r="M75" i="12"/>
  <c r="L75" i="12"/>
  <c r="K75" i="12"/>
  <c r="J75" i="12"/>
  <c r="I75" i="12"/>
  <c r="F75" i="12"/>
  <c r="E75" i="12"/>
  <c r="D75" i="12"/>
  <c r="C75" i="12"/>
  <c r="M74" i="12"/>
  <c r="L74" i="12"/>
  <c r="K74" i="12"/>
  <c r="J74" i="12"/>
  <c r="I74" i="12"/>
  <c r="F74" i="12"/>
  <c r="E74" i="12"/>
  <c r="D74" i="12"/>
  <c r="C74" i="12"/>
  <c r="M73" i="12"/>
  <c r="L73" i="12"/>
  <c r="K73" i="12"/>
  <c r="J73" i="12"/>
  <c r="I73" i="12"/>
  <c r="F73" i="12"/>
  <c r="E73" i="12"/>
  <c r="D73" i="12"/>
  <c r="C73" i="12"/>
  <c r="M72" i="12"/>
  <c r="L72" i="12"/>
  <c r="K72" i="12"/>
  <c r="J72" i="12"/>
  <c r="I72" i="12"/>
  <c r="F72" i="12"/>
  <c r="E72" i="12"/>
  <c r="D72" i="12"/>
  <c r="C72" i="12"/>
  <c r="M71" i="12"/>
  <c r="L71" i="12"/>
  <c r="K71" i="12"/>
  <c r="J71" i="12"/>
  <c r="I71" i="12"/>
  <c r="F71" i="12"/>
  <c r="E71" i="12"/>
  <c r="D71" i="12"/>
  <c r="C71" i="12"/>
  <c r="M70" i="12"/>
  <c r="L70" i="12"/>
  <c r="K70" i="12"/>
  <c r="J70" i="12"/>
  <c r="I70" i="12"/>
  <c r="F70" i="12"/>
  <c r="E70" i="12"/>
  <c r="D70" i="12"/>
  <c r="C70" i="12"/>
  <c r="M69" i="12"/>
  <c r="L69" i="12"/>
  <c r="K69" i="12"/>
  <c r="J69" i="12"/>
  <c r="I69" i="12"/>
  <c r="F69" i="12"/>
  <c r="E69" i="12"/>
  <c r="D69" i="12"/>
  <c r="C69" i="12"/>
  <c r="M68" i="12"/>
  <c r="L68" i="12"/>
  <c r="K68" i="12"/>
  <c r="J68" i="12"/>
  <c r="I68" i="12"/>
  <c r="F68" i="12"/>
  <c r="E68" i="12"/>
  <c r="D68" i="12"/>
  <c r="C68" i="12"/>
  <c r="M67" i="12"/>
  <c r="L67" i="12"/>
  <c r="K67" i="12"/>
  <c r="J67" i="12"/>
  <c r="I67" i="12"/>
  <c r="F67" i="12"/>
  <c r="E67" i="12"/>
  <c r="D67" i="12"/>
  <c r="C67" i="12"/>
  <c r="M66" i="12"/>
  <c r="L66" i="12"/>
  <c r="K66" i="12"/>
  <c r="J66" i="12"/>
  <c r="I66" i="12"/>
  <c r="F66" i="12"/>
  <c r="E66" i="12"/>
  <c r="D66" i="12"/>
  <c r="C66" i="12"/>
  <c r="M65" i="12"/>
  <c r="L65" i="12"/>
  <c r="K65" i="12"/>
  <c r="J65" i="12"/>
  <c r="I65" i="12"/>
  <c r="F65" i="12"/>
  <c r="E65" i="12"/>
  <c r="D65" i="12"/>
  <c r="C65" i="12"/>
  <c r="M64" i="12"/>
  <c r="L64" i="12"/>
  <c r="K64" i="12"/>
  <c r="J64" i="12"/>
  <c r="I64" i="12"/>
  <c r="F64" i="12"/>
  <c r="E64" i="12"/>
  <c r="D64" i="12"/>
  <c r="C64" i="12"/>
  <c r="M63" i="12"/>
  <c r="L63" i="12"/>
  <c r="K63" i="12"/>
  <c r="J63" i="12"/>
  <c r="I63" i="12"/>
  <c r="F63" i="12"/>
  <c r="E63" i="12"/>
  <c r="D63" i="12"/>
  <c r="C63" i="12"/>
  <c r="M62" i="12"/>
  <c r="L62" i="12"/>
  <c r="K62" i="12"/>
  <c r="J62" i="12"/>
  <c r="I62" i="12"/>
  <c r="F62" i="12"/>
  <c r="E62" i="12"/>
  <c r="D62" i="12"/>
  <c r="C62" i="12"/>
  <c r="M61" i="12"/>
  <c r="L61" i="12"/>
  <c r="K61" i="12"/>
  <c r="J61" i="12"/>
  <c r="I61" i="12"/>
  <c r="F61" i="12"/>
  <c r="E61" i="12"/>
  <c r="D61" i="12"/>
  <c r="C61" i="12"/>
  <c r="M60" i="12"/>
  <c r="L60" i="12"/>
  <c r="K60" i="12"/>
  <c r="J60" i="12"/>
  <c r="I60" i="12"/>
  <c r="F60" i="12"/>
  <c r="E60" i="12"/>
  <c r="D60" i="12"/>
  <c r="C60" i="12"/>
  <c r="M59" i="12"/>
  <c r="L59" i="12"/>
  <c r="K59" i="12"/>
  <c r="J59" i="12"/>
  <c r="I59" i="12"/>
  <c r="F59" i="12"/>
  <c r="E59" i="12"/>
  <c r="D59" i="12"/>
  <c r="C59" i="12"/>
  <c r="M58" i="12"/>
  <c r="L58" i="12"/>
  <c r="K58" i="12"/>
  <c r="J58" i="12"/>
  <c r="I58" i="12"/>
  <c r="F58" i="12"/>
  <c r="E58" i="12"/>
  <c r="D58" i="12"/>
  <c r="C58" i="12"/>
  <c r="M57" i="12"/>
  <c r="L57" i="12"/>
  <c r="K57" i="12"/>
  <c r="J57" i="12"/>
  <c r="I57" i="12"/>
  <c r="F57" i="12"/>
  <c r="E57" i="12"/>
  <c r="D57" i="12"/>
  <c r="C57" i="12"/>
  <c r="M56" i="12"/>
  <c r="L56" i="12"/>
  <c r="K56" i="12"/>
  <c r="J56" i="12"/>
  <c r="I56" i="12"/>
  <c r="F56" i="12"/>
  <c r="E56" i="12"/>
  <c r="D56" i="12"/>
  <c r="C56" i="12"/>
  <c r="M55" i="12"/>
  <c r="L55" i="12"/>
  <c r="K55" i="12"/>
  <c r="J55" i="12"/>
  <c r="I55" i="12"/>
  <c r="F55" i="12"/>
  <c r="E55" i="12"/>
  <c r="D55" i="12"/>
  <c r="C55" i="12"/>
  <c r="M54" i="12"/>
  <c r="L54" i="12"/>
  <c r="K54" i="12"/>
  <c r="J54" i="12"/>
  <c r="I54" i="12"/>
  <c r="F54" i="12"/>
  <c r="E54" i="12"/>
  <c r="D54" i="12"/>
  <c r="C54" i="12"/>
  <c r="M53" i="12"/>
  <c r="L53" i="12"/>
  <c r="K53" i="12"/>
  <c r="J53" i="12"/>
  <c r="I53" i="12"/>
  <c r="F53" i="12"/>
  <c r="E53" i="12"/>
  <c r="D53" i="12"/>
  <c r="C53" i="12"/>
  <c r="M52" i="12"/>
  <c r="L52" i="12"/>
  <c r="K52" i="12"/>
  <c r="J52" i="12"/>
  <c r="I52" i="12"/>
  <c r="F52" i="12"/>
  <c r="E52" i="12"/>
  <c r="D52" i="12"/>
  <c r="C52" i="12"/>
  <c r="M51" i="12"/>
  <c r="L51" i="12"/>
  <c r="K51" i="12"/>
  <c r="J51" i="12"/>
  <c r="I51" i="12"/>
  <c r="F51" i="12"/>
  <c r="E51" i="12"/>
  <c r="D51" i="12"/>
  <c r="C51" i="12"/>
  <c r="M50" i="12"/>
  <c r="L50" i="12"/>
  <c r="K50" i="12"/>
  <c r="J50" i="12"/>
  <c r="I50" i="12"/>
  <c r="F50" i="12"/>
  <c r="E50" i="12"/>
  <c r="D50" i="12"/>
  <c r="C50" i="12"/>
  <c r="M49" i="12"/>
  <c r="L49" i="12"/>
  <c r="K49" i="12"/>
  <c r="J49" i="12"/>
  <c r="I49" i="12"/>
  <c r="F49" i="12"/>
  <c r="E49" i="12"/>
  <c r="D49" i="12"/>
  <c r="C49" i="12"/>
  <c r="M48" i="12"/>
  <c r="L48" i="12"/>
  <c r="K48" i="12"/>
  <c r="J48" i="12"/>
  <c r="I48" i="12"/>
  <c r="F48" i="12"/>
  <c r="E48" i="12"/>
  <c r="D48" i="12"/>
  <c r="C48" i="12"/>
  <c r="M47" i="12"/>
  <c r="L47" i="12"/>
  <c r="K47" i="12"/>
  <c r="J47" i="12"/>
  <c r="I47" i="12"/>
  <c r="F47" i="12"/>
  <c r="E47" i="12"/>
  <c r="D47" i="12"/>
  <c r="C47" i="12"/>
  <c r="M46" i="12"/>
  <c r="L46" i="12"/>
  <c r="K46" i="12"/>
  <c r="J46" i="12"/>
  <c r="I46" i="12"/>
  <c r="F46" i="12"/>
  <c r="E46" i="12"/>
  <c r="D46" i="12"/>
  <c r="C46" i="12"/>
  <c r="M45" i="12"/>
  <c r="L45" i="12"/>
  <c r="K45" i="12"/>
  <c r="J45" i="12"/>
  <c r="I45" i="12"/>
  <c r="F45" i="12"/>
  <c r="E45" i="12"/>
  <c r="D45" i="12"/>
  <c r="C45" i="12"/>
  <c r="M44" i="12"/>
  <c r="L44" i="12"/>
  <c r="K44" i="12"/>
  <c r="J44" i="12"/>
  <c r="I44" i="12"/>
  <c r="F44" i="12"/>
  <c r="E44" i="12"/>
  <c r="D44" i="12"/>
  <c r="C44" i="12"/>
  <c r="M43" i="12"/>
  <c r="L43" i="12"/>
  <c r="K43" i="12"/>
  <c r="J43" i="12"/>
  <c r="I43" i="12"/>
  <c r="F43" i="12"/>
  <c r="E43" i="12"/>
  <c r="D43" i="12"/>
  <c r="C43" i="12"/>
  <c r="M42" i="12"/>
  <c r="L42" i="12"/>
  <c r="K42" i="12"/>
  <c r="J42" i="12"/>
  <c r="I42" i="12"/>
  <c r="F42" i="12"/>
  <c r="E42" i="12"/>
  <c r="D42" i="12"/>
  <c r="C42" i="12"/>
  <c r="M41" i="12"/>
  <c r="L41" i="12"/>
  <c r="K41" i="12"/>
  <c r="J41" i="12"/>
  <c r="I41" i="12"/>
  <c r="F41" i="12"/>
  <c r="E41" i="12"/>
  <c r="D41" i="12"/>
  <c r="C41" i="12"/>
  <c r="M40" i="12"/>
  <c r="L40" i="12"/>
  <c r="K40" i="12"/>
  <c r="J40" i="12"/>
  <c r="I40" i="12"/>
  <c r="F40" i="12"/>
  <c r="E40" i="12"/>
  <c r="D40" i="12"/>
  <c r="C40" i="12"/>
  <c r="M39" i="12"/>
  <c r="L39" i="12"/>
  <c r="K39" i="12"/>
  <c r="J39" i="12"/>
  <c r="I39" i="12"/>
  <c r="F39" i="12"/>
  <c r="E39" i="12"/>
  <c r="D39" i="12"/>
  <c r="C39" i="12"/>
  <c r="M38" i="12"/>
  <c r="L38" i="12"/>
  <c r="K38" i="12"/>
  <c r="J38" i="12"/>
  <c r="I38" i="12"/>
  <c r="F38" i="12"/>
  <c r="E38" i="12"/>
  <c r="D38" i="12"/>
  <c r="C38" i="12"/>
  <c r="M37" i="12"/>
  <c r="L37" i="12"/>
  <c r="K37" i="12"/>
  <c r="J37" i="12"/>
  <c r="I37" i="12"/>
  <c r="F37" i="12"/>
  <c r="E37" i="12"/>
  <c r="D37" i="12"/>
  <c r="C37" i="12"/>
  <c r="M36" i="12"/>
  <c r="L36" i="12"/>
  <c r="K36" i="12"/>
  <c r="J36" i="12"/>
  <c r="I36" i="12"/>
  <c r="F36" i="12"/>
  <c r="E36" i="12"/>
  <c r="D36" i="12"/>
  <c r="C36" i="12"/>
  <c r="M35" i="12"/>
  <c r="L35" i="12"/>
  <c r="K35" i="12"/>
  <c r="J35" i="12"/>
  <c r="I35" i="12"/>
  <c r="F35" i="12"/>
  <c r="E35" i="12"/>
  <c r="D35" i="12"/>
  <c r="C35" i="12"/>
  <c r="M34" i="12"/>
  <c r="L34" i="12"/>
  <c r="K34" i="12"/>
  <c r="J34" i="12"/>
  <c r="I34" i="12"/>
  <c r="F34" i="12"/>
  <c r="E34" i="12"/>
  <c r="D34" i="12"/>
  <c r="C34" i="12"/>
  <c r="M33" i="12"/>
  <c r="L33" i="12"/>
  <c r="K33" i="12"/>
  <c r="J33" i="12"/>
  <c r="I33" i="12"/>
  <c r="F33" i="12"/>
  <c r="E33" i="12"/>
  <c r="D33" i="12"/>
  <c r="C33" i="12"/>
  <c r="M32" i="12"/>
  <c r="L32" i="12"/>
  <c r="K32" i="12"/>
  <c r="J32" i="12"/>
  <c r="I32" i="12"/>
  <c r="F32" i="12"/>
  <c r="E32" i="12"/>
  <c r="D32" i="12"/>
  <c r="C32" i="12"/>
  <c r="M31" i="12"/>
  <c r="L31" i="12"/>
  <c r="K31" i="12"/>
  <c r="J31" i="12"/>
  <c r="I31" i="12"/>
  <c r="F31" i="12"/>
  <c r="E31" i="12"/>
  <c r="D31" i="12"/>
  <c r="C31" i="12"/>
  <c r="M30" i="12"/>
  <c r="L30" i="12"/>
  <c r="K30" i="12"/>
  <c r="J30" i="12"/>
  <c r="I30" i="12"/>
  <c r="F30" i="12"/>
  <c r="E30" i="12"/>
  <c r="D30" i="12"/>
  <c r="C30" i="12"/>
  <c r="M29" i="12"/>
  <c r="L29" i="12"/>
  <c r="K29" i="12"/>
  <c r="J29" i="12"/>
  <c r="I29" i="12"/>
  <c r="F29" i="12"/>
  <c r="E29" i="12"/>
  <c r="D29" i="12"/>
  <c r="C29" i="12"/>
  <c r="M28" i="12"/>
  <c r="L28" i="12"/>
  <c r="K28" i="12"/>
  <c r="J28" i="12"/>
  <c r="I28" i="12"/>
  <c r="F28" i="12"/>
  <c r="E28" i="12"/>
  <c r="D28" i="12"/>
  <c r="C28" i="12"/>
  <c r="M27" i="12"/>
  <c r="L27" i="12"/>
  <c r="K27" i="12"/>
  <c r="J27" i="12"/>
  <c r="I27" i="12"/>
  <c r="F27" i="12"/>
  <c r="E27" i="12"/>
  <c r="D27" i="12"/>
  <c r="C27" i="12"/>
  <c r="M26" i="12"/>
  <c r="L26" i="12"/>
  <c r="K26" i="12"/>
  <c r="J26" i="12"/>
  <c r="I26" i="12"/>
  <c r="F26" i="12"/>
  <c r="E26" i="12"/>
  <c r="D26" i="12"/>
  <c r="C26" i="12"/>
  <c r="M25" i="12"/>
  <c r="L25" i="12"/>
  <c r="K25" i="12"/>
  <c r="J25" i="12"/>
  <c r="I25" i="12"/>
  <c r="F25" i="12"/>
  <c r="E25" i="12"/>
  <c r="D25" i="12"/>
  <c r="C25" i="12"/>
  <c r="M24" i="12"/>
  <c r="L24" i="12"/>
  <c r="K24" i="12"/>
  <c r="J24" i="12"/>
  <c r="I24" i="12"/>
  <c r="F24" i="12"/>
  <c r="E24" i="12"/>
  <c r="D24" i="12"/>
  <c r="C24" i="12"/>
  <c r="M23" i="12"/>
  <c r="L23" i="12"/>
  <c r="K23" i="12"/>
  <c r="J23" i="12"/>
  <c r="I23" i="12"/>
  <c r="F23" i="12"/>
  <c r="E23" i="12"/>
  <c r="D23" i="12"/>
  <c r="C23" i="12"/>
  <c r="M22" i="12"/>
  <c r="L22" i="12"/>
  <c r="K22" i="12"/>
  <c r="J22" i="12"/>
  <c r="I22" i="12"/>
  <c r="F22" i="12"/>
  <c r="E22" i="12"/>
  <c r="D22" i="12"/>
  <c r="C22" i="12"/>
  <c r="M21" i="12"/>
  <c r="L21" i="12"/>
  <c r="K21" i="12"/>
  <c r="J21" i="12"/>
  <c r="I21" i="12"/>
  <c r="F21" i="12"/>
  <c r="E21" i="12"/>
  <c r="D21" i="12"/>
  <c r="C21" i="12"/>
  <c r="M20" i="12"/>
  <c r="L20" i="12"/>
  <c r="K20" i="12"/>
  <c r="J20" i="12"/>
  <c r="I20" i="12"/>
  <c r="F20" i="12"/>
  <c r="E20" i="12"/>
  <c r="D20" i="12"/>
  <c r="C20" i="12"/>
  <c r="M19" i="12"/>
  <c r="L19" i="12"/>
  <c r="K19" i="12"/>
  <c r="J19" i="12"/>
  <c r="I19" i="12"/>
  <c r="F19" i="12"/>
  <c r="E19" i="12"/>
  <c r="D19" i="12"/>
  <c r="C19" i="12"/>
  <c r="M18" i="12"/>
  <c r="L18" i="12"/>
  <c r="K18" i="12"/>
  <c r="J18" i="12"/>
  <c r="I18" i="12"/>
  <c r="F18" i="12"/>
  <c r="E18" i="12"/>
  <c r="D18" i="12"/>
  <c r="C18" i="12"/>
  <c r="M17" i="12"/>
  <c r="L17" i="12"/>
  <c r="K17" i="12"/>
  <c r="J17" i="12"/>
  <c r="I17" i="12"/>
  <c r="F17" i="12"/>
  <c r="E17" i="12"/>
  <c r="D17" i="12"/>
  <c r="C17" i="12"/>
  <c r="M16" i="12"/>
  <c r="L16" i="12"/>
  <c r="K16" i="12"/>
  <c r="J16" i="12"/>
  <c r="I16" i="12"/>
  <c r="F16" i="12"/>
  <c r="E16" i="12"/>
  <c r="D16" i="12"/>
  <c r="C16" i="12"/>
  <c r="M15" i="12"/>
  <c r="L15" i="12"/>
  <c r="K15" i="12"/>
  <c r="J15" i="12"/>
  <c r="I15" i="12"/>
  <c r="F15" i="12"/>
  <c r="E15" i="12"/>
  <c r="D15" i="12"/>
  <c r="C15" i="12"/>
  <c r="M14" i="12"/>
  <c r="L14" i="12"/>
  <c r="K14" i="12"/>
  <c r="J14" i="12"/>
  <c r="I14" i="12"/>
  <c r="F14" i="12"/>
  <c r="E14" i="12"/>
  <c r="D14" i="12"/>
  <c r="C14" i="12"/>
  <c r="M13" i="12"/>
  <c r="L13" i="12"/>
  <c r="K13" i="12"/>
  <c r="J13" i="12"/>
  <c r="I13" i="12"/>
  <c r="F13" i="12"/>
  <c r="E13" i="12"/>
  <c r="D13" i="12"/>
  <c r="C13" i="12"/>
  <c r="M12" i="12"/>
  <c r="L12" i="12"/>
  <c r="K12" i="12"/>
  <c r="J12" i="12"/>
  <c r="I12" i="12"/>
  <c r="F12" i="12"/>
  <c r="E12" i="12"/>
  <c r="D12" i="12"/>
  <c r="C12" i="12"/>
  <c r="M11" i="12"/>
  <c r="L11" i="12"/>
  <c r="K11" i="12"/>
  <c r="J11" i="12"/>
  <c r="I11" i="12"/>
  <c r="F11" i="12"/>
  <c r="E11" i="12"/>
  <c r="D11" i="12"/>
  <c r="C11" i="12"/>
  <c r="M10" i="12"/>
  <c r="L10" i="12"/>
  <c r="K10" i="12"/>
  <c r="J10" i="12"/>
  <c r="I10" i="12"/>
  <c r="F10" i="12"/>
  <c r="E10" i="12"/>
  <c r="D10" i="12"/>
  <c r="C10" i="12"/>
  <c r="M9" i="12"/>
  <c r="L9" i="12"/>
  <c r="K9" i="12"/>
  <c r="J9" i="12"/>
  <c r="I9" i="12"/>
  <c r="F9" i="12"/>
  <c r="E9" i="12"/>
  <c r="D9" i="12"/>
  <c r="C9" i="12"/>
  <c r="M8" i="12"/>
  <c r="L8" i="12"/>
  <c r="K8" i="12"/>
  <c r="J8" i="12"/>
  <c r="I8" i="12"/>
  <c r="F8" i="12"/>
  <c r="E8" i="12"/>
  <c r="D8" i="12"/>
  <c r="C8" i="12"/>
  <c r="M7" i="12"/>
  <c r="L7" i="12"/>
  <c r="K7" i="12"/>
  <c r="J7" i="12"/>
  <c r="I7" i="12"/>
  <c r="F7" i="12"/>
  <c r="E7" i="12"/>
  <c r="D7" i="12"/>
  <c r="C7" i="12"/>
  <c r="M6" i="12"/>
  <c r="L6" i="12"/>
  <c r="K6" i="12"/>
  <c r="J6" i="12"/>
  <c r="I6" i="12"/>
  <c r="F6" i="12"/>
  <c r="E6" i="12"/>
  <c r="D6" i="12"/>
  <c r="C6" i="12"/>
  <c r="M5" i="12"/>
  <c r="L5" i="12"/>
  <c r="K5" i="12"/>
  <c r="J5" i="12"/>
  <c r="F5" i="12"/>
  <c r="E5" i="12"/>
  <c r="D5" i="12"/>
  <c r="C5" i="12"/>
  <c r="M4" i="12"/>
  <c r="K4" i="12"/>
  <c r="J4" i="12"/>
  <c r="I4" i="12"/>
  <c r="F4" i="12"/>
  <c r="E4" i="12"/>
  <c r="D4" i="12"/>
  <c r="C4" i="12"/>
  <c r="F10" i="7" l="1"/>
  <c r="K10" i="7"/>
  <c r="O10" i="7"/>
  <c r="G10" i="7"/>
  <c r="H10" i="7"/>
  <c r="M10" i="7"/>
  <c r="P10" i="7"/>
  <c r="I10" i="7"/>
  <c r="J10" i="7"/>
  <c r="L10" i="7"/>
  <c r="N10" i="7"/>
  <c r="E10" i="7"/>
  <c r="M51" i="7"/>
  <c r="M89" i="7" s="1"/>
  <c r="K51" i="7"/>
  <c r="K89" i="7" s="1"/>
  <c r="J51" i="7"/>
  <c r="J89" i="7" s="1"/>
  <c r="L51" i="7"/>
  <c r="L89" i="7" s="1"/>
  <c r="I51" i="7"/>
  <c r="I89" i="7" s="1"/>
  <c r="H51" i="7"/>
  <c r="H89" i="7" s="1"/>
  <c r="G51" i="7"/>
  <c r="G89" i="7" s="1"/>
  <c r="F51" i="7"/>
  <c r="F89" i="7" s="1"/>
  <c r="E51" i="7"/>
  <c r="E89" i="7" s="1"/>
  <c r="D51" i="7"/>
  <c r="D89" i="7" s="1"/>
  <c r="C51" i="7"/>
  <c r="C89" i="7" s="1"/>
  <c r="I38" i="7"/>
  <c r="I76" i="7" s="1"/>
  <c r="W95" i="7" s="1"/>
  <c r="I95" i="7" s="1"/>
  <c r="E50" i="7"/>
  <c r="E88" i="7" s="1"/>
  <c r="C50" i="7"/>
  <c r="C88" i="7" s="1"/>
  <c r="B41" i="7"/>
  <c r="B79" i="7" s="1"/>
  <c r="P98" i="7" s="1"/>
  <c r="B98" i="7" s="1"/>
  <c r="C41" i="7"/>
  <c r="C79" i="7" s="1"/>
  <c r="Q98" i="7" s="1"/>
  <c r="C98" i="7" s="1"/>
  <c r="D41" i="7"/>
  <c r="D79" i="7" s="1"/>
  <c r="R98" i="7" s="1"/>
  <c r="D98" i="7" s="1"/>
  <c r="E41" i="7"/>
  <c r="E79" i="7" s="1"/>
  <c r="S98" i="7" s="1"/>
  <c r="E98" i="7" s="1"/>
  <c r="F41" i="7"/>
  <c r="F79" i="7" s="1"/>
  <c r="T98" i="7" s="1"/>
  <c r="F98" i="7" s="1"/>
  <c r="G41" i="7"/>
  <c r="G79" i="7" s="1"/>
  <c r="U98" i="7" s="1"/>
  <c r="G98" i="7" s="1"/>
  <c r="H41" i="7"/>
  <c r="H79" i="7" s="1"/>
  <c r="V98" i="7" s="1"/>
  <c r="H98" i="7" s="1"/>
  <c r="I41" i="7"/>
  <c r="I79" i="7" s="1"/>
  <c r="W98" i="7" s="1"/>
  <c r="I98" i="7" s="1"/>
  <c r="J41" i="7"/>
  <c r="J79" i="7" s="1"/>
  <c r="X98" i="7" s="1"/>
  <c r="J98" i="7" s="1"/>
  <c r="K41" i="7"/>
  <c r="K79" i="7" s="1"/>
  <c r="Y98" i="7" s="1"/>
  <c r="K98" i="7" s="1"/>
  <c r="L41" i="7"/>
  <c r="L79" i="7" s="1"/>
  <c r="Z98" i="7" s="1"/>
  <c r="L98" i="7" s="1"/>
  <c r="M41" i="7"/>
  <c r="M79" i="7" s="1"/>
  <c r="AA98" i="7" s="1"/>
  <c r="M98" i="7" s="1"/>
  <c r="B40" i="7"/>
  <c r="B78" i="7" s="1"/>
  <c r="P97" i="7" s="1"/>
  <c r="B97" i="7" s="1"/>
  <c r="C40" i="7"/>
  <c r="C78" i="7" s="1"/>
  <c r="Q97" i="7" s="1"/>
  <c r="C97" i="7" s="1"/>
  <c r="D40" i="7"/>
  <c r="D78" i="7" s="1"/>
  <c r="R97" i="7" s="1"/>
  <c r="D97" i="7" s="1"/>
  <c r="E40" i="7"/>
  <c r="E78" i="7" s="1"/>
  <c r="S97" i="7" s="1"/>
  <c r="E97" i="7" s="1"/>
  <c r="F40" i="7"/>
  <c r="F78" i="7" s="1"/>
  <c r="T97" i="7" s="1"/>
  <c r="F97" i="7" s="1"/>
  <c r="G40" i="7"/>
  <c r="G78" i="7" s="1"/>
  <c r="U97" i="7" s="1"/>
  <c r="G97" i="7" s="1"/>
  <c r="H40" i="7"/>
  <c r="H78" i="7" s="1"/>
  <c r="V97" i="7" s="1"/>
  <c r="H97" i="7" s="1"/>
  <c r="I40" i="7"/>
  <c r="I78" i="7" s="1"/>
  <c r="W97" i="7" s="1"/>
  <c r="I97" i="7" s="1"/>
  <c r="J40" i="7"/>
  <c r="J78" i="7" s="1"/>
  <c r="X97" i="7" s="1"/>
  <c r="J97" i="7" s="1"/>
  <c r="K40" i="7"/>
  <c r="K78" i="7" s="1"/>
  <c r="Y97" i="7" s="1"/>
  <c r="K97" i="7" s="1"/>
  <c r="L40" i="7"/>
  <c r="L78" i="7" s="1"/>
  <c r="Z97" i="7" s="1"/>
  <c r="L97" i="7" s="1"/>
  <c r="M40" i="7"/>
  <c r="M78" i="7" s="1"/>
  <c r="AA97" i="7" s="1"/>
  <c r="M97" i="7" s="1"/>
  <c r="F42" i="7"/>
  <c r="F80" i="7" s="1"/>
  <c r="T99" i="7" s="1"/>
  <c r="F99" i="7" s="1"/>
  <c r="G42" i="7"/>
  <c r="G80" i="7" s="1"/>
  <c r="U99" i="7" s="1"/>
  <c r="G99" i="7" s="1"/>
  <c r="H42" i="7"/>
  <c r="H80" i="7" s="1"/>
  <c r="V99" i="7" s="1"/>
  <c r="H99" i="7" s="1"/>
  <c r="I42" i="7"/>
  <c r="I80" i="7" s="1"/>
  <c r="W99" i="7" s="1"/>
  <c r="I99" i="7" s="1"/>
  <c r="J42" i="7"/>
  <c r="J80" i="7" s="1"/>
  <c r="X99" i="7" s="1"/>
  <c r="J99" i="7" s="1"/>
  <c r="K42" i="7"/>
  <c r="K80" i="7" s="1"/>
  <c r="Y99" i="7" s="1"/>
  <c r="K99" i="7" s="1"/>
  <c r="L42" i="7"/>
  <c r="L80" i="7" s="1"/>
  <c r="Z99" i="7" s="1"/>
  <c r="L99" i="7" s="1"/>
  <c r="M42" i="7"/>
  <c r="M80" i="7" s="1"/>
  <c r="AA99" i="7" s="1"/>
  <c r="M99" i="7" s="1"/>
  <c r="B42" i="7"/>
  <c r="B80" i="7" s="1"/>
  <c r="P99" i="7" s="1"/>
  <c r="B99" i="7" s="1"/>
  <c r="C42" i="7"/>
  <c r="C80" i="7" s="1"/>
  <c r="Q99" i="7" s="1"/>
  <c r="C99" i="7" s="1"/>
  <c r="D42" i="7"/>
  <c r="D80" i="7" s="1"/>
  <c r="R99" i="7" s="1"/>
  <c r="D99" i="7" s="1"/>
  <c r="E42" i="7"/>
  <c r="E80" i="7" s="1"/>
  <c r="S99" i="7" s="1"/>
  <c r="E99" i="7" s="1"/>
  <c r="B43" i="7"/>
  <c r="B81" i="7" s="1"/>
  <c r="P100" i="7" s="1"/>
  <c r="B100" i="7" s="1"/>
  <c r="C43" i="7"/>
  <c r="C81" i="7" s="1"/>
  <c r="Q100" i="7" s="1"/>
  <c r="C100" i="7" s="1"/>
  <c r="D43" i="7"/>
  <c r="D81" i="7" s="1"/>
  <c r="R100" i="7" s="1"/>
  <c r="D100" i="7" s="1"/>
  <c r="E43" i="7"/>
  <c r="E81" i="7" s="1"/>
  <c r="S100" i="7" s="1"/>
  <c r="E100" i="7" s="1"/>
  <c r="F43" i="7"/>
  <c r="F81" i="7" s="1"/>
  <c r="T100" i="7" s="1"/>
  <c r="F100" i="7" s="1"/>
  <c r="G43" i="7"/>
  <c r="G81" i="7" s="1"/>
  <c r="U100" i="7" s="1"/>
  <c r="G100" i="7" s="1"/>
  <c r="H43" i="7"/>
  <c r="H81" i="7" s="1"/>
  <c r="V100" i="7" s="1"/>
  <c r="H100" i="7" s="1"/>
  <c r="I43" i="7"/>
  <c r="I81" i="7" s="1"/>
  <c r="W100" i="7" s="1"/>
  <c r="I100" i="7" s="1"/>
  <c r="J43" i="7"/>
  <c r="J81" i="7" s="1"/>
  <c r="X100" i="7" s="1"/>
  <c r="J100" i="7" s="1"/>
  <c r="K43" i="7"/>
  <c r="K81" i="7" s="1"/>
  <c r="Y100" i="7" s="1"/>
  <c r="K100" i="7" s="1"/>
  <c r="M43" i="7"/>
  <c r="M81" i="7" s="1"/>
  <c r="AA100" i="7" s="1"/>
  <c r="M100" i="7" s="1"/>
  <c r="L43" i="7"/>
  <c r="L81" i="7" s="1"/>
  <c r="Z100" i="7" s="1"/>
  <c r="L100" i="7" s="1"/>
  <c r="B44" i="7"/>
  <c r="B82" i="7" s="1"/>
  <c r="P101" i="7" s="1"/>
  <c r="B101" i="7" s="1"/>
  <c r="C44" i="7"/>
  <c r="C82" i="7" s="1"/>
  <c r="Q101" i="7" s="1"/>
  <c r="C101" i="7" s="1"/>
  <c r="D44" i="7"/>
  <c r="D82" i="7" s="1"/>
  <c r="R101" i="7" s="1"/>
  <c r="D101" i="7" s="1"/>
  <c r="E44" i="7"/>
  <c r="E82" i="7" s="1"/>
  <c r="S101" i="7" s="1"/>
  <c r="E101" i="7" s="1"/>
  <c r="F44" i="7"/>
  <c r="F82" i="7" s="1"/>
  <c r="T101" i="7" s="1"/>
  <c r="F101" i="7" s="1"/>
  <c r="G44" i="7"/>
  <c r="G82" i="7" s="1"/>
  <c r="U101" i="7" s="1"/>
  <c r="G101" i="7" s="1"/>
  <c r="H44" i="7"/>
  <c r="H82" i="7" s="1"/>
  <c r="V101" i="7" s="1"/>
  <c r="H101" i="7" s="1"/>
  <c r="I44" i="7"/>
  <c r="I82" i="7" s="1"/>
  <c r="W101" i="7" s="1"/>
  <c r="I101" i="7" s="1"/>
  <c r="J44" i="7"/>
  <c r="J82" i="7" s="1"/>
  <c r="X101" i="7" s="1"/>
  <c r="J101" i="7" s="1"/>
  <c r="K44" i="7"/>
  <c r="K82" i="7" s="1"/>
  <c r="Y101" i="7" s="1"/>
  <c r="K101" i="7" s="1"/>
  <c r="L44" i="7"/>
  <c r="L82" i="7" s="1"/>
  <c r="Z101" i="7" s="1"/>
  <c r="L101" i="7" s="1"/>
  <c r="M44" i="7"/>
  <c r="M82" i="7" s="1"/>
  <c r="AA101" i="7" s="1"/>
  <c r="M101" i="7" s="1"/>
  <c r="B49" i="7"/>
  <c r="B87" i="7" s="1"/>
  <c r="C49" i="7"/>
  <c r="C87" i="7" s="1"/>
  <c r="D49" i="7"/>
  <c r="D87" i="7" s="1"/>
  <c r="E49" i="7"/>
  <c r="E87" i="7" s="1"/>
  <c r="F49" i="7"/>
  <c r="F87" i="7" s="1"/>
  <c r="G49" i="7"/>
  <c r="G87" i="7" s="1"/>
  <c r="H49" i="7"/>
  <c r="H87" i="7" s="1"/>
  <c r="I49" i="7"/>
  <c r="I87" i="7" s="1"/>
  <c r="J49" i="7"/>
  <c r="J87" i="7" s="1"/>
  <c r="K49" i="7"/>
  <c r="K87" i="7" s="1"/>
  <c r="L49" i="7"/>
  <c r="L87" i="7" s="1"/>
  <c r="M49" i="7"/>
  <c r="M87" i="7" s="1"/>
  <c r="B45" i="7"/>
  <c r="B83" i="7" s="1"/>
  <c r="P102" i="7" s="1"/>
  <c r="B102" i="7" s="1"/>
  <c r="C45" i="7"/>
  <c r="C83" i="7" s="1"/>
  <c r="Q102" i="7" s="1"/>
  <c r="C102" i="7" s="1"/>
  <c r="D45" i="7"/>
  <c r="D83" i="7" s="1"/>
  <c r="R102" i="7" s="1"/>
  <c r="D102" i="7" s="1"/>
  <c r="E45" i="7"/>
  <c r="E83" i="7" s="1"/>
  <c r="S102" i="7" s="1"/>
  <c r="E102" i="7" s="1"/>
  <c r="F45" i="7"/>
  <c r="F83" i="7" s="1"/>
  <c r="T102" i="7" s="1"/>
  <c r="F102" i="7" s="1"/>
  <c r="G45" i="7"/>
  <c r="G83" i="7" s="1"/>
  <c r="U102" i="7" s="1"/>
  <c r="G102" i="7" s="1"/>
  <c r="H45" i="7"/>
  <c r="H83" i="7" s="1"/>
  <c r="V102" i="7" s="1"/>
  <c r="H102" i="7" s="1"/>
  <c r="I45" i="7"/>
  <c r="I83" i="7" s="1"/>
  <c r="W102" i="7" s="1"/>
  <c r="I102" i="7" s="1"/>
  <c r="J45" i="7"/>
  <c r="J83" i="7" s="1"/>
  <c r="X102" i="7" s="1"/>
  <c r="J102" i="7" s="1"/>
  <c r="K45" i="7"/>
  <c r="K83" i="7" s="1"/>
  <c r="Y102" i="7" s="1"/>
  <c r="K102" i="7" s="1"/>
  <c r="L45" i="7"/>
  <c r="L83" i="7" s="1"/>
  <c r="Z102" i="7" s="1"/>
  <c r="L102" i="7" s="1"/>
  <c r="M45" i="7"/>
  <c r="M83" i="7" s="1"/>
  <c r="AA102" i="7" s="1"/>
  <c r="M102" i="7" s="1"/>
  <c r="B46" i="7"/>
  <c r="B84" i="7" s="1"/>
  <c r="P103" i="7" s="1"/>
  <c r="B103" i="7" s="1"/>
  <c r="C46" i="7"/>
  <c r="C84" i="7" s="1"/>
  <c r="Q103" i="7" s="1"/>
  <c r="C103" i="7" s="1"/>
  <c r="D46" i="7"/>
  <c r="D84" i="7" s="1"/>
  <c r="R103" i="7" s="1"/>
  <c r="D103" i="7" s="1"/>
  <c r="E46" i="7"/>
  <c r="E84" i="7" s="1"/>
  <c r="S103" i="7" s="1"/>
  <c r="E103" i="7" s="1"/>
  <c r="F46" i="7"/>
  <c r="F84" i="7" s="1"/>
  <c r="T103" i="7" s="1"/>
  <c r="F103" i="7" s="1"/>
  <c r="G46" i="7"/>
  <c r="G84" i="7" s="1"/>
  <c r="U103" i="7" s="1"/>
  <c r="G103" i="7" s="1"/>
  <c r="H46" i="7"/>
  <c r="H84" i="7" s="1"/>
  <c r="V103" i="7" s="1"/>
  <c r="H103" i="7" s="1"/>
  <c r="I46" i="7"/>
  <c r="I84" i="7" s="1"/>
  <c r="W103" i="7" s="1"/>
  <c r="I103" i="7" s="1"/>
  <c r="J46" i="7"/>
  <c r="J84" i="7" s="1"/>
  <c r="X103" i="7" s="1"/>
  <c r="J103" i="7" s="1"/>
  <c r="K46" i="7"/>
  <c r="K84" i="7" s="1"/>
  <c r="Y103" i="7" s="1"/>
  <c r="K103" i="7" s="1"/>
  <c r="L46" i="7"/>
  <c r="L84" i="7" s="1"/>
  <c r="Z103" i="7" s="1"/>
  <c r="L103" i="7" s="1"/>
  <c r="M46" i="7"/>
  <c r="M84" i="7" s="1"/>
  <c r="AA103" i="7" s="1"/>
  <c r="M103" i="7" s="1"/>
  <c r="J85" i="7"/>
  <c r="X104" i="7" s="1"/>
  <c r="J104" i="7" s="1"/>
  <c r="K47" i="7"/>
  <c r="K85" i="7" s="1"/>
  <c r="Y104" i="7" s="1"/>
  <c r="K104" i="7" s="1"/>
  <c r="L47" i="7"/>
  <c r="L85" i="7" s="1"/>
  <c r="Z104" i="7" s="1"/>
  <c r="L104" i="7" s="1"/>
  <c r="M47" i="7"/>
  <c r="M85" i="7" s="1"/>
  <c r="AA104" i="7" s="1"/>
  <c r="M104" i="7" s="1"/>
  <c r="B47" i="7"/>
  <c r="B85" i="7" s="1"/>
  <c r="P104" i="7" s="1"/>
  <c r="B104" i="7" s="1"/>
  <c r="C47" i="7"/>
  <c r="C85" i="7" s="1"/>
  <c r="Q104" i="7" s="1"/>
  <c r="C104" i="7" s="1"/>
  <c r="D47" i="7"/>
  <c r="D85" i="7" s="1"/>
  <c r="R104" i="7" s="1"/>
  <c r="D104" i="7" s="1"/>
  <c r="E47" i="7"/>
  <c r="E85" i="7" s="1"/>
  <c r="S104" i="7" s="1"/>
  <c r="E104" i="7" s="1"/>
  <c r="F47" i="7"/>
  <c r="F85" i="7" s="1"/>
  <c r="T104" i="7" s="1"/>
  <c r="F104" i="7" s="1"/>
  <c r="G47" i="7"/>
  <c r="G85" i="7" s="1"/>
  <c r="U104" i="7" s="1"/>
  <c r="G104" i="7" s="1"/>
  <c r="H47" i="7"/>
  <c r="H85" i="7" s="1"/>
  <c r="V104" i="7" s="1"/>
  <c r="H104" i="7" s="1"/>
  <c r="I47" i="7"/>
  <c r="I85" i="7" s="1"/>
  <c r="W104" i="7" s="1"/>
  <c r="I104" i="7" s="1"/>
  <c r="I39" i="7"/>
  <c r="I77" i="7" s="1"/>
  <c r="W96" i="7" s="1"/>
  <c r="I96" i="7" s="1"/>
  <c r="M36" i="7"/>
  <c r="M74" i="7" s="1"/>
  <c r="AA93" i="7" s="1"/>
  <c r="M93" i="7" s="1"/>
  <c r="D50" i="7"/>
  <c r="D88" i="7" s="1"/>
  <c r="H39" i="7"/>
  <c r="H77" i="7" s="1"/>
  <c r="V96" i="7" s="1"/>
  <c r="H96" i="7" s="1"/>
  <c r="L36" i="7"/>
  <c r="L74" i="7" s="1"/>
  <c r="Z93" i="7" s="1"/>
  <c r="L93" i="7" s="1"/>
  <c r="G39" i="7"/>
  <c r="G77" i="7" s="1"/>
  <c r="U96" i="7" s="1"/>
  <c r="G96" i="7" s="1"/>
  <c r="K36" i="7"/>
  <c r="K74" i="7" s="1"/>
  <c r="Y93" i="7" s="1"/>
  <c r="K93" i="7" s="1"/>
  <c r="F39" i="7"/>
  <c r="F77" i="7" s="1"/>
  <c r="T96" i="7" s="1"/>
  <c r="F96" i="7" s="1"/>
  <c r="J36" i="7"/>
  <c r="J74" i="7" s="1"/>
  <c r="X93" i="7" s="1"/>
  <c r="J93" i="7" s="1"/>
  <c r="E39" i="7"/>
  <c r="E77" i="7" s="1"/>
  <c r="S96" i="7" s="1"/>
  <c r="E96" i="7" s="1"/>
  <c r="I36" i="7"/>
  <c r="I74" i="7" s="1"/>
  <c r="W93" i="7" s="1"/>
  <c r="I93" i="7" s="1"/>
  <c r="D39" i="7"/>
  <c r="D77" i="7" s="1"/>
  <c r="R96" i="7" s="1"/>
  <c r="D96" i="7" s="1"/>
  <c r="H36" i="7"/>
  <c r="H74" i="7" s="1"/>
  <c r="V93" i="7" s="1"/>
  <c r="H93" i="7" s="1"/>
  <c r="C39" i="7"/>
  <c r="C77" i="7" s="1"/>
  <c r="Q96" i="7" s="1"/>
  <c r="C96" i="7" s="1"/>
  <c r="G36" i="7"/>
  <c r="G74" i="7" s="1"/>
  <c r="U93" i="7" s="1"/>
  <c r="G93" i="7" s="1"/>
  <c r="B39" i="7"/>
  <c r="B77" i="7" s="1"/>
  <c r="P96" i="7" s="1"/>
  <c r="B96" i="7" s="1"/>
  <c r="F36" i="7"/>
  <c r="F74" i="7" s="1"/>
  <c r="T93" i="7" s="1"/>
  <c r="F93" i="7" s="1"/>
  <c r="M38" i="7"/>
  <c r="M76" i="7" s="1"/>
  <c r="AA95" i="7" s="1"/>
  <c r="M95" i="7" s="1"/>
  <c r="E36" i="7"/>
  <c r="E74" i="7" s="1"/>
  <c r="S93" i="7" s="1"/>
  <c r="E93" i="7" s="1"/>
  <c r="L38" i="7"/>
  <c r="L76" i="7" s="1"/>
  <c r="Z95" i="7" s="1"/>
  <c r="L95" i="7" s="1"/>
  <c r="D36" i="7"/>
  <c r="D74" i="7" s="1"/>
  <c r="R93" i="7" s="1"/>
  <c r="D93" i="7" s="1"/>
  <c r="K38" i="7"/>
  <c r="K76" i="7" s="1"/>
  <c r="Y95" i="7" s="1"/>
  <c r="K95" i="7" s="1"/>
  <c r="J38" i="7"/>
  <c r="J76" i="7" s="1"/>
  <c r="X95" i="7" s="1"/>
  <c r="J95" i="7" s="1"/>
  <c r="H38" i="7"/>
  <c r="H76" i="7" s="1"/>
  <c r="V95" i="7" s="1"/>
  <c r="H95" i="7" s="1"/>
  <c r="G38" i="7"/>
  <c r="G76" i="7" s="1"/>
  <c r="U95" i="7" s="1"/>
  <c r="G95" i="7" s="1"/>
  <c r="F38" i="7"/>
  <c r="F76" i="7" s="1"/>
  <c r="T95" i="7" s="1"/>
  <c r="F95" i="7" s="1"/>
  <c r="M48" i="7"/>
  <c r="M86" i="7" s="1"/>
  <c r="AA105" i="7" s="1"/>
  <c r="M105" i="7" s="1"/>
  <c r="E38" i="7"/>
  <c r="E76" i="7" s="1"/>
  <c r="S95" i="7" s="1"/>
  <c r="E95" i="7" s="1"/>
  <c r="L48" i="7"/>
  <c r="L86" i="7" s="1"/>
  <c r="Z105" i="7" s="1"/>
  <c r="L105" i="7" s="1"/>
  <c r="D38" i="7"/>
  <c r="D76" i="7" s="1"/>
  <c r="R95" i="7" s="1"/>
  <c r="D95" i="7" s="1"/>
  <c r="K48" i="7"/>
  <c r="K86" i="7" s="1"/>
  <c r="Y105" i="7" s="1"/>
  <c r="K105" i="7" s="1"/>
  <c r="C38" i="7"/>
  <c r="C76" i="7" s="1"/>
  <c r="Q95" i="7" s="1"/>
  <c r="C95" i="7" s="1"/>
  <c r="J48" i="7"/>
  <c r="J86" i="7" s="1"/>
  <c r="X105" i="7" s="1"/>
  <c r="J105" i="7" s="1"/>
  <c r="I48" i="7"/>
  <c r="I86" i="7" s="1"/>
  <c r="W105" i="7" s="1"/>
  <c r="I105" i="7" s="1"/>
  <c r="M37" i="7"/>
  <c r="M75" i="7" s="1"/>
  <c r="AA94" i="7" s="1"/>
  <c r="M94" i="7" s="1"/>
  <c r="B88" i="7"/>
  <c r="H48" i="7"/>
  <c r="H86" i="7" s="1"/>
  <c r="V105" i="7" s="1"/>
  <c r="H105" i="7" s="1"/>
  <c r="L37" i="7"/>
  <c r="L75" i="7" s="1"/>
  <c r="Z94" i="7" s="1"/>
  <c r="L94" i="7" s="1"/>
  <c r="G48" i="7"/>
  <c r="G86" i="7" s="1"/>
  <c r="U105" i="7" s="1"/>
  <c r="G105" i="7" s="1"/>
  <c r="K37" i="7"/>
  <c r="K75" i="7" s="1"/>
  <c r="Y94" i="7" s="1"/>
  <c r="K94" i="7" s="1"/>
  <c r="F48" i="7"/>
  <c r="F86" i="7" s="1"/>
  <c r="T105" i="7" s="1"/>
  <c r="F105" i="7" s="1"/>
  <c r="J37" i="7"/>
  <c r="J75" i="7" s="1"/>
  <c r="X94" i="7" s="1"/>
  <c r="J94" i="7" s="1"/>
  <c r="M50" i="7"/>
  <c r="M88" i="7" s="1"/>
  <c r="E48" i="7"/>
  <c r="E86" i="7" s="1"/>
  <c r="S105" i="7" s="1"/>
  <c r="E105" i="7" s="1"/>
  <c r="I37" i="7"/>
  <c r="I75" i="7" s="1"/>
  <c r="W94" i="7" s="1"/>
  <c r="I94" i="7" s="1"/>
  <c r="L50" i="7"/>
  <c r="L88" i="7" s="1"/>
  <c r="D48" i="7"/>
  <c r="D86" i="7" s="1"/>
  <c r="R105" i="7" s="1"/>
  <c r="D105" i="7" s="1"/>
  <c r="H37" i="7"/>
  <c r="H75" i="7" s="1"/>
  <c r="V94" i="7" s="1"/>
  <c r="H94" i="7" s="1"/>
  <c r="K50" i="7"/>
  <c r="K88" i="7" s="1"/>
  <c r="C48" i="7"/>
  <c r="C86" i="7" s="1"/>
  <c r="Q105" i="7" s="1"/>
  <c r="C105" i="7" s="1"/>
  <c r="G37" i="7"/>
  <c r="G75" i="7" s="1"/>
  <c r="U94" i="7" s="1"/>
  <c r="G94" i="7" s="1"/>
  <c r="J50" i="7"/>
  <c r="J88" i="7" s="1"/>
  <c r="F37" i="7"/>
  <c r="F75" i="7" s="1"/>
  <c r="T94" i="7" s="1"/>
  <c r="F94" i="7" s="1"/>
  <c r="I50" i="7"/>
  <c r="I88" i="7" s="1"/>
  <c r="M39" i="7"/>
  <c r="M77" i="7" s="1"/>
  <c r="AA96" i="7" s="1"/>
  <c r="M96" i="7" s="1"/>
  <c r="E37" i="7"/>
  <c r="E75" i="7" s="1"/>
  <c r="S94" i="7" s="1"/>
  <c r="E94" i="7" s="1"/>
  <c r="H50" i="7"/>
  <c r="H88" i="7" s="1"/>
  <c r="L39" i="7"/>
  <c r="L77" i="7" s="1"/>
  <c r="Z96" i="7" s="1"/>
  <c r="L96" i="7" s="1"/>
  <c r="D37" i="7"/>
  <c r="D75" i="7" s="1"/>
  <c r="R94" i="7" s="1"/>
  <c r="D94" i="7" s="1"/>
  <c r="G50" i="7"/>
  <c r="G88" i="7" s="1"/>
  <c r="K39" i="7"/>
  <c r="K77" i="7" s="1"/>
  <c r="Y96" i="7" s="1"/>
  <c r="K96" i="7" s="1"/>
  <c r="C37" i="7"/>
  <c r="C75" i="7" s="1"/>
  <c r="Q94" i="7" s="1"/>
  <c r="C94" i="7" s="1"/>
  <c r="F50" i="7"/>
  <c r="F88" i="7" s="1"/>
  <c r="C26" i="7"/>
  <c r="B36" i="7"/>
  <c r="B74" i="7" s="1"/>
  <c r="P93" i="7" s="1"/>
  <c r="B93" i="7" s="1"/>
  <c r="B89" i="7"/>
  <c r="B75" i="7"/>
  <c r="P94" i="7" s="1"/>
  <c r="B94" i="7" s="1"/>
  <c r="J77" i="7"/>
  <c r="X96" i="7" s="1"/>
  <c r="J96" i="7" s="1"/>
  <c r="B86" i="7"/>
  <c r="P105" i="7" s="1"/>
  <c r="B105" i="7" s="1"/>
  <c r="B76" i="7"/>
  <c r="P95" i="7" s="1"/>
  <c r="B95" i="7" s="1"/>
  <c r="C74" i="7"/>
  <c r="Q93" i="7" s="1"/>
  <c r="C93" i="7" s="1"/>
  <c r="Z106" i="7" l="1"/>
  <c r="L106" i="7" s="1"/>
  <c r="L125" i="7" s="1"/>
  <c r="O26" i="7" s="1"/>
  <c r="P108" i="7"/>
  <c r="B108" i="7" s="1"/>
  <c r="B127" i="7" s="1"/>
  <c r="E28" i="7" s="1"/>
  <c r="U107" i="7"/>
  <c r="G107" i="7" s="1"/>
  <c r="G126" i="7" s="1"/>
  <c r="J27" i="7" s="1"/>
  <c r="R107" i="7"/>
  <c r="D107" i="7" s="1"/>
  <c r="D126" i="7" s="1"/>
  <c r="G27" i="7" s="1"/>
  <c r="X106" i="7"/>
  <c r="J106" i="7" s="1"/>
  <c r="J125" i="7" s="1"/>
  <c r="M26" i="7" s="1"/>
  <c r="T107" i="7"/>
  <c r="F107" i="7" s="1"/>
  <c r="F126" i="7" s="1"/>
  <c r="I27" i="7" s="1"/>
  <c r="U106" i="7"/>
  <c r="G106" i="7" s="1"/>
  <c r="G125" i="7" s="1"/>
  <c r="J26" i="7" s="1"/>
  <c r="S107" i="7"/>
  <c r="E107" i="7" s="1"/>
  <c r="E126" i="7" s="1"/>
  <c r="H27" i="7" s="1"/>
  <c r="P107" i="7"/>
  <c r="B107" i="7" s="1"/>
  <c r="B126" i="7" s="1"/>
  <c r="E27" i="7" s="1"/>
  <c r="Y106" i="7"/>
  <c r="K106" i="7" s="1"/>
  <c r="K125" i="7" s="1"/>
  <c r="N26" i="7" s="1"/>
  <c r="Q108" i="7"/>
  <c r="C108" i="7" s="1"/>
  <c r="C127" i="7" s="1"/>
  <c r="F28" i="7" s="1"/>
  <c r="AA106" i="7"/>
  <c r="M106" i="7" s="1"/>
  <c r="M125" i="7" s="1"/>
  <c r="P26" i="7" s="1"/>
  <c r="W106" i="7"/>
  <c r="I106" i="7" s="1"/>
  <c r="I125" i="7" s="1"/>
  <c r="L26" i="7" s="1"/>
  <c r="R108" i="7"/>
  <c r="D108" i="7" s="1"/>
  <c r="D127" i="7" s="1"/>
  <c r="G28" i="7" s="1"/>
  <c r="Q107" i="7"/>
  <c r="C107" i="7" s="1"/>
  <c r="C126" i="7" s="1"/>
  <c r="F27" i="7" s="1"/>
  <c r="S108" i="7"/>
  <c r="E108" i="7" s="1"/>
  <c r="E127" i="7" s="1"/>
  <c r="H28" i="7" s="1"/>
  <c r="V106" i="7"/>
  <c r="H106" i="7" s="1"/>
  <c r="H125" i="7" s="1"/>
  <c r="K26" i="7" s="1"/>
  <c r="Q106" i="7"/>
  <c r="C106" i="7" s="1"/>
  <c r="C125" i="7" s="1"/>
  <c r="F26" i="7" s="1"/>
  <c r="Y107" i="7"/>
  <c r="K107" i="7" s="1"/>
  <c r="K126" i="7" s="1"/>
  <c r="N27" i="7" s="1"/>
  <c r="U108" i="7"/>
  <c r="G108" i="7" s="1"/>
  <c r="G127" i="7" s="1"/>
  <c r="J28" i="7" s="1"/>
  <c r="S106" i="7"/>
  <c r="E106" i="7" s="1"/>
  <c r="E125" i="7" s="1"/>
  <c r="H26" i="7" s="1"/>
  <c r="V108" i="7"/>
  <c r="H108" i="7" s="1"/>
  <c r="H127" i="7" s="1"/>
  <c r="K28" i="7" s="1"/>
  <c r="W108" i="7"/>
  <c r="I108" i="7" s="1"/>
  <c r="I127" i="7" s="1"/>
  <c r="L28" i="7" s="1"/>
  <c r="AA107" i="7"/>
  <c r="M107" i="7" s="1"/>
  <c r="M126" i="7" s="1"/>
  <c r="P27" i="7" s="1"/>
  <c r="Z108" i="7"/>
  <c r="L108" i="7" s="1"/>
  <c r="L127" i="7" s="1"/>
  <c r="O28" i="7" s="1"/>
  <c r="V107" i="7"/>
  <c r="H107" i="7" s="1"/>
  <c r="H126" i="7" s="1"/>
  <c r="K27" i="7" s="1"/>
  <c r="T106" i="7"/>
  <c r="F106" i="7" s="1"/>
  <c r="F125" i="7" s="1"/>
  <c r="I26" i="7" s="1"/>
  <c r="P106" i="7"/>
  <c r="B106" i="7" s="1"/>
  <c r="B125" i="7" s="1"/>
  <c r="E26" i="7" s="1"/>
  <c r="Z107" i="7"/>
  <c r="L107" i="7" s="1"/>
  <c r="L126" i="7" s="1"/>
  <c r="O27" i="7" s="1"/>
  <c r="T108" i="7"/>
  <c r="F108" i="7" s="1"/>
  <c r="F127" i="7" s="1"/>
  <c r="I28" i="7" s="1"/>
  <c r="X108" i="7"/>
  <c r="J108" i="7" s="1"/>
  <c r="J127" i="7" s="1"/>
  <c r="M28" i="7" s="1"/>
  <c r="X107" i="7"/>
  <c r="J107" i="7" s="1"/>
  <c r="J126" i="7" s="1"/>
  <c r="M27" i="7" s="1"/>
  <c r="R106" i="7"/>
  <c r="D106" i="7" s="1"/>
  <c r="D125" i="7" s="1"/>
  <c r="G26" i="7" s="1"/>
  <c r="W107" i="7"/>
  <c r="I107" i="7" s="1"/>
  <c r="I126" i="7" s="1"/>
  <c r="L27" i="7" s="1"/>
  <c r="Y108" i="7"/>
  <c r="K108" i="7" s="1"/>
  <c r="K127" i="7" s="1"/>
  <c r="N28" i="7" s="1"/>
  <c r="AA108" i="7"/>
  <c r="M108" i="7" s="1"/>
  <c r="M127" i="7" s="1"/>
  <c r="P28" i="7" s="1"/>
  <c r="B120" i="7"/>
  <c r="E21" i="7" s="1"/>
  <c r="D120" i="7"/>
  <c r="G21" i="7" s="1"/>
  <c r="I120" i="7"/>
  <c r="L21" i="7" s="1"/>
  <c r="C120" i="7"/>
  <c r="F21" i="7" s="1"/>
  <c r="F120" i="7"/>
  <c r="I21" i="7" s="1"/>
  <c r="J120" i="7"/>
  <c r="M21" i="7" s="1"/>
  <c r="H120" i="7"/>
  <c r="K21" i="7" s="1"/>
  <c r="M120" i="7"/>
  <c r="P21" i="7" s="1"/>
  <c r="G120" i="7"/>
  <c r="J21" i="7" s="1"/>
  <c r="E120" i="7"/>
  <c r="H21" i="7" s="1"/>
  <c r="K120" i="7"/>
  <c r="N21" i="7" s="1"/>
  <c r="L120" i="7"/>
  <c r="O21" i="7" s="1"/>
  <c r="E112" i="7"/>
  <c r="H13" i="7" s="1"/>
  <c r="D112" i="7"/>
  <c r="G13" i="7" s="1"/>
  <c r="K112" i="7"/>
  <c r="N13" i="7" s="1"/>
  <c r="I112" i="7"/>
  <c r="L13" i="7" s="1"/>
  <c r="M112" i="7"/>
  <c r="P13" i="7" s="1"/>
  <c r="B112" i="7"/>
  <c r="E13" i="7" s="1"/>
  <c r="G112" i="7"/>
  <c r="J13" i="7" s="1"/>
  <c r="L112" i="7"/>
  <c r="O13" i="7" s="1"/>
  <c r="F112" i="7"/>
  <c r="I13" i="7" s="1"/>
  <c r="H112" i="7"/>
  <c r="K13" i="7" s="1"/>
  <c r="J112" i="7"/>
  <c r="M13" i="7" s="1"/>
  <c r="C112" i="7"/>
  <c r="F13" i="7" s="1"/>
  <c r="B116" i="7"/>
  <c r="E17" i="7" s="1"/>
  <c r="F116" i="7"/>
  <c r="I17" i="7" s="1"/>
  <c r="J116" i="7"/>
  <c r="M17" i="7" s="1"/>
  <c r="E116" i="7"/>
  <c r="H17" i="7" s="1"/>
  <c r="M116" i="7"/>
  <c r="P17" i="7" s="1"/>
  <c r="C116" i="7"/>
  <c r="F17" i="7" s="1"/>
  <c r="D116" i="7"/>
  <c r="G17" i="7" s="1"/>
  <c r="L116" i="7"/>
  <c r="O17" i="7" s="1"/>
  <c r="G116" i="7"/>
  <c r="J17" i="7" s="1"/>
  <c r="I116" i="7"/>
  <c r="L17" i="7" s="1"/>
  <c r="H116" i="7"/>
  <c r="K17" i="7" s="1"/>
  <c r="K116" i="7"/>
  <c r="N17" i="7" s="1"/>
  <c r="B121" i="7"/>
  <c r="E22" i="7" s="1"/>
  <c r="E121" i="7"/>
  <c r="H22" i="7" s="1"/>
  <c r="D121" i="7"/>
  <c r="G22" i="7" s="1"/>
  <c r="H121" i="7"/>
  <c r="K22" i="7" s="1"/>
  <c r="F121" i="7"/>
  <c r="I22" i="7" s="1"/>
  <c r="G121" i="7"/>
  <c r="J22" i="7" s="1"/>
  <c r="C121" i="7"/>
  <c r="F22" i="7" s="1"/>
  <c r="J121" i="7"/>
  <c r="M22" i="7" s="1"/>
  <c r="I121" i="7"/>
  <c r="L22" i="7" s="1"/>
  <c r="M121" i="7"/>
  <c r="P22" i="7" s="1"/>
  <c r="K121" i="7"/>
  <c r="N22" i="7" s="1"/>
  <c r="L121" i="7"/>
  <c r="O22" i="7" s="1"/>
  <c r="B113" i="7"/>
  <c r="E14" i="7" s="1"/>
  <c r="L113" i="7"/>
  <c r="O14" i="7" s="1"/>
  <c r="J113" i="7"/>
  <c r="M14" i="7" s="1"/>
  <c r="E113" i="7"/>
  <c r="H14" i="7" s="1"/>
  <c r="D113" i="7"/>
  <c r="G14" i="7" s="1"/>
  <c r="K113" i="7"/>
  <c r="N14" i="7" s="1"/>
  <c r="I113" i="7"/>
  <c r="L14" i="7" s="1"/>
  <c r="C113" i="7"/>
  <c r="F14" i="7" s="1"/>
  <c r="F113" i="7"/>
  <c r="I14" i="7" s="1"/>
  <c r="M113" i="7"/>
  <c r="P14" i="7" s="1"/>
  <c r="H113" i="7"/>
  <c r="K14" i="7" s="1"/>
  <c r="G113" i="7"/>
  <c r="J14" i="7" s="1"/>
  <c r="F117" i="7"/>
  <c r="I18" i="7" s="1"/>
  <c r="E117" i="7"/>
  <c r="H18" i="7" s="1"/>
  <c r="D117" i="7"/>
  <c r="G18" i="7" s="1"/>
  <c r="C117" i="7"/>
  <c r="F18" i="7" s="1"/>
  <c r="M117" i="7"/>
  <c r="P18" i="7" s="1"/>
  <c r="G117" i="7"/>
  <c r="J18" i="7" s="1"/>
  <c r="B117" i="7"/>
  <c r="E18" i="7" s="1"/>
  <c r="H117" i="7"/>
  <c r="K18" i="7" s="1"/>
  <c r="I117" i="7"/>
  <c r="L18" i="7" s="1"/>
  <c r="J117" i="7"/>
  <c r="M18" i="7" s="1"/>
  <c r="K117" i="7"/>
  <c r="N18" i="7" s="1"/>
  <c r="L117" i="7"/>
  <c r="O18" i="7" s="1"/>
  <c r="J122" i="7"/>
  <c r="M23" i="7" s="1"/>
  <c r="C122" i="7"/>
  <c r="F23" i="7" s="1"/>
  <c r="D122" i="7"/>
  <c r="G23" i="7" s="1"/>
  <c r="G122" i="7"/>
  <c r="J23" i="7" s="1"/>
  <c r="K122" i="7"/>
  <c r="N23" i="7" s="1"/>
  <c r="L122" i="7"/>
  <c r="O23" i="7" s="1"/>
  <c r="E122" i="7"/>
  <c r="H23" i="7" s="1"/>
  <c r="M122" i="7"/>
  <c r="P23" i="7" s="1"/>
  <c r="H122" i="7"/>
  <c r="K23" i="7" s="1"/>
  <c r="I122" i="7"/>
  <c r="L23" i="7" s="1"/>
  <c r="F122" i="7"/>
  <c r="I23" i="7" s="1"/>
  <c r="B122" i="7"/>
  <c r="E23" i="7" s="1"/>
  <c r="L114" i="7"/>
  <c r="O15" i="7" s="1"/>
  <c r="M114" i="7"/>
  <c r="P15" i="7" s="1"/>
  <c r="K114" i="7"/>
  <c r="N15" i="7" s="1"/>
  <c r="H114" i="7"/>
  <c r="K15" i="7" s="1"/>
  <c r="J114" i="7"/>
  <c r="M15" i="7" s="1"/>
  <c r="G114" i="7"/>
  <c r="J15" i="7" s="1"/>
  <c r="C114" i="7"/>
  <c r="F15" i="7" s="1"/>
  <c r="E114" i="7"/>
  <c r="H15" i="7" s="1"/>
  <c r="I114" i="7"/>
  <c r="L15" i="7" s="1"/>
  <c r="F114" i="7"/>
  <c r="I15" i="7" s="1"/>
  <c r="D114" i="7"/>
  <c r="G15" i="7" s="1"/>
  <c r="B114" i="7"/>
  <c r="E15" i="7" s="1"/>
  <c r="B118" i="7"/>
  <c r="E19" i="7" s="1"/>
  <c r="D118" i="7"/>
  <c r="G19" i="7" s="1"/>
  <c r="C118" i="7"/>
  <c r="F19" i="7" s="1"/>
  <c r="J118" i="7"/>
  <c r="M19" i="7" s="1"/>
  <c r="H118" i="7"/>
  <c r="K19" i="7" s="1"/>
  <c r="M118" i="7"/>
  <c r="P19" i="7" s="1"/>
  <c r="G118" i="7"/>
  <c r="J19" i="7" s="1"/>
  <c r="E118" i="7"/>
  <c r="H19" i="7" s="1"/>
  <c r="I118" i="7"/>
  <c r="L19" i="7" s="1"/>
  <c r="K118" i="7"/>
  <c r="N19" i="7" s="1"/>
  <c r="F118" i="7"/>
  <c r="I19" i="7" s="1"/>
  <c r="L118" i="7"/>
  <c r="O19" i="7" s="1"/>
  <c r="L123" i="7"/>
  <c r="O24" i="7" s="1"/>
  <c r="C123" i="7"/>
  <c r="F24" i="7" s="1"/>
  <c r="F123" i="7"/>
  <c r="I24" i="7" s="1"/>
  <c r="E123" i="7"/>
  <c r="H24" i="7" s="1"/>
  <c r="M123" i="7"/>
  <c r="P24" i="7" s="1"/>
  <c r="H123" i="7"/>
  <c r="K24" i="7" s="1"/>
  <c r="G123" i="7"/>
  <c r="J24" i="7" s="1"/>
  <c r="K123" i="7"/>
  <c r="N24" i="7" s="1"/>
  <c r="D123" i="7"/>
  <c r="G24" i="7" s="1"/>
  <c r="I123" i="7"/>
  <c r="L24" i="7" s="1"/>
  <c r="B123" i="7"/>
  <c r="E24" i="7" s="1"/>
  <c r="J123" i="7"/>
  <c r="M24" i="7" s="1"/>
  <c r="B115" i="7"/>
  <c r="E16" i="7" s="1"/>
  <c r="G115" i="7"/>
  <c r="J16" i="7" s="1"/>
  <c r="H115" i="7"/>
  <c r="K16" i="7" s="1"/>
  <c r="I115" i="7"/>
  <c r="L16" i="7" s="1"/>
  <c r="E115" i="7"/>
  <c r="H16" i="7" s="1"/>
  <c r="J115" i="7"/>
  <c r="M16" i="7" s="1"/>
  <c r="K115" i="7"/>
  <c r="N16" i="7" s="1"/>
  <c r="L115" i="7"/>
  <c r="O16" i="7" s="1"/>
  <c r="F115" i="7"/>
  <c r="I16" i="7" s="1"/>
  <c r="C115" i="7"/>
  <c r="F16" i="7" s="1"/>
  <c r="M115" i="7"/>
  <c r="P16" i="7" s="1"/>
  <c r="D115" i="7"/>
  <c r="G16" i="7" s="1"/>
  <c r="B119" i="7"/>
  <c r="E20" i="7" s="1"/>
  <c r="M119" i="7"/>
  <c r="P20" i="7" s="1"/>
  <c r="K119" i="7"/>
  <c r="N20" i="7" s="1"/>
  <c r="L119" i="7"/>
  <c r="O20" i="7" s="1"/>
  <c r="C119" i="7"/>
  <c r="F20" i="7" s="1"/>
  <c r="D119" i="7"/>
  <c r="G20" i="7" s="1"/>
  <c r="I119" i="7"/>
  <c r="L20" i="7" s="1"/>
  <c r="G119" i="7"/>
  <c r="J20" i="7" s="1"/>
  <c r="F119" i="7"/>
  <c r="I20" i="7" s="1"/>
  <c r="E119" i="7"/>
  <c r="H20" i="7" s="1"/>
  <c r="H119" i="7"/>
  <c r="K20" i="7" s="1"/>
  <c r="J119" i="7"/>
  <c r="M20" i="7" s="1"/>
  <c r="J124" i="7"/>
  <c r="M25" i="7" s="1"/>
  <c r="F124" i="7"/>
  <c r="I25" i="7" s="1"/>
  <c r="C124" i="7"/>
  <c r="F25" i="7" s="1"/>
  <c r="M124" i="7"/>
  <c r="P25" i="7" s="1"/>
  <c r="E124" i="7"/>
  <c r="H25" i="7" s="1"/>
  <c r="I124" i="7"/>
  <c r="L25" i="7" s="1"/>
  <c r="B124" i="7"/>
  <c r="E25" i="7" s="1"/>
  <c r="K124" i="7"/>
  <c r="N25" i="7" s="1"/>
  <c r="H124" i="7"/>
  <c r="K25" i="7" s="1"/>
  <c r="G124" i="7"/>
  <c r="J25" i="7" s="1"/>
  <c r="L124" i="7"/>
  <c r="O25" i="7" s="1"/>
  <c r="D124" i="7"/>
  <c r="G25" i="7" s="1"/>
  <c r="Q26" i="7" l="1"/>
  <c r="C9" i="15" s="1"/>
  <c r="Q27" i="7"/>
  <c r="Q28" i="7"/>
  <c r="Q23" i="7"/>
  <c r="Q15" i="7"/>
  <c r="Q16" i="7"/>
  <c r="Q13" i="7"/>
  <c r="Q14" i="7"/>
  <c r="Q17" i="7"/>
  <c r="Q24" i="7"/>
  <c r="Q20" i="7"/>
  <c r="Q18" i="7"/>
  <c r="Q25" i="7"/>
  <c r="Q22" i="7"/>
  <c r="Q19" i="7"/>
  <c r="Q21" i="7"/>
  <c r="K29" i="7"/>
  <c r="I29" i="7"/>
  <c r="J29" i="7"/>
  <c r="L29" i="7"/>
  <c r="M29" i="7"/>
  <c r="H29" i="7"/>
  <c r="E29" i="7"/>
  <c r="N29" i="7"/>
  <c r="F29" i="7"/>
  <c r="O29" i="7"/>
  <c r="P29" i="7"/>
  <c r="G29" i="7"/>
  <c r="C8" i="15" l="1"/>
  <c r="C10" i="15"/>
  <c r="Q30" i="7"/>
  <c r="O6" i="7"/>
  <c r="S257" i="9"/>
  <c r="S256" i="9"/>
  <c r="S255" i="9"/>
  <c r="S254" i="9"/>
  <c r="S253" i="9"/>
  <c r="S252" i="9"/>
  <c r="S251" i="9"/>
  <c r="S250" i="9"/>
  <c r="S249" i="9"/>
  <c r="S248" i="9"/>
  <c r="S247" i="9"/>
  <c r="S246" i="9"/>
  <c r="S245" i="9"/>
  <c r="S244" i="9"/>
  <c r="S243" i="9"/>
  <c r="S242" i="9"/>
  <c r="S241" i="9"/>
  <c r="S240" i="9"/>
  <c r="S239" i="9"/>
  <c r="S238" i="9"/>
  <c r="S237" i="9"/>
  <c r="S236" i="9"/>
  <c r="S235" i="9"/>
  <c r="S234" i="9"/>
  <c r="S233" i="9"/>
  <c r="S232" i="9"/>
  <c r="S231" i="9"/>
  <c r="S230" i="9"/>
  <c r="S229" i="9"/>
  <c r="S228" i="9"/>
  <c r="S227" i="9"/>
  <c r="S226" i="9"/>
  <c r="S225" i="9"/>
  <c r="S224" i="9"/>
  <c r="S223" i="9"/>
  <c r="S222" i="9"/>
  <c r="S221" i="9"/>
  <c r="S220" i="9"/>
  <c r="S219" i="9"/>
  <c r="S218" i="9"/>
  <c r="S217" i="9"/>
  <c r="S216" i="9"/>
  <c r="S215" i="9"/>
  <c r="S214" i="9"/>
  <c r="S213" i="9"/>
  <c r="S212" i="9"/>
  <c r="S211" i="9"/>
  <c r="S210" i="9"/>
  <c r="S209" i="9"/>
  <c r="S208" i="9"/>
  <c r="S207" i="9"/>
  <c r="S206" i="9"/>
  <c r="S205" i="9"/>
  <c r="S204" i="9"/>
  <c r="S203" i="9"/>
  <c r="S202" i="9"/>
  <c r="S201" i="9"/>
  <c r="S200" i="9"/>
  <c r="S199" i="9"/>
  <c r="S198" i="9"/>
  <c r="S197" i="9"/>
  <c r="S196" i="9"/>
  <c r="S195" i="9"/>
  <c r="S194" i="9"/>
  <c r="S193" i="9"/>
  <c r="S192" i="9"/>
  <c r="S191" i="9"/>
  <c r="S190" i="9"/>
  <c r="S189" i="9"/>
  <c r="S188" i="9"/>
  <c r="S187" i="9"/>
  <c r="S186" i="9"/>
  <c r="S185" i="9"/>
  <c r="S184" i="9"/>
  <c r="S183" i="9"/>
  <c r="S182" i="9"/>
  <c r="S181" i="9"/>
  <c r="S180" i="9"/>
  <c r="S179" i="9"/>
  <c r="S178" i="9"/>
  <c r="S177" i="9"/>
  <c r="S176" i="9"/>
  <c r="S175" i="9"/>
  <c r="S174" i="9"/>
  <c r="S173" i="9"/>
  <c r="S172" i="9"/>
  <c r="S171" i="9"/>
  <c r="S170" i="9"/>
  <c r="S169" i="9"/>
  <c r="S168" i="9"/>
  <c r="S167" i="9"/>
  <c r="S166" i="9"/>
  <c r="S165" i="9"/>
  <c r="S164" i="9"/>
  <c r="S163" i="9"/>
  <c r="S162" i="9"/>
  <c r="S161" i="9"/>
  <c r="S160" i="9"/>
  <c r="S159" i="9"/>
  <c r="S158" i="9"/>
  <c r="S157" i="9"/>
  <c r="S156" i="9"/>
  <c r="S155" i="9"/>
  <c r="S154" i="9"/>
  <c r="S153" i="9"/>
  <c r="S152" i="9"/>
  <c r="S151" i="9"/>
  <c r="S150" i="9"/>
  <c r="S149" i="9"/>
  <c r="S148" i="9"/>
  <c r="S147" i="9"/>
  <c r="S146" i="9"/>
  <c r="S145" i="9"/>
  <c r="S144" i="9"/>
  <c r="S143" i="9"/>
  <c r="S142" i="9"/>
  <c r="S141" i="9"/>
  <c r="S140" i="9"/>
  <c r="S139" i="9"/>
  <c r="S138" i="9"/>
  <c r="S137" i="9"/>
  <c r="S136" i="9"/>
  <c r="S135" i="9"/>
  <c r="S134" i="9"/>
  <c r="S133" i="9"/>
  <c r="S132" i="9"/>
  <c r="S131" i="9"/>
  <c r="S130" i="9"/>
  <c r="S129" i="9"/>
  <c r="S128" i="9"/>
  <c r="S127" i="9"/>
  <c r="S126" i="9"/>
  <c r="S125" i="9"/>
  <c r="S124" i="9"/>
  <c r="S123" i="9"/>
  <c r="S122" i="9"/>
  <c r="S121" i="9"/>
  <c r="S120" i="9"/>
  <c r="S119" i="9"/>
  <c r="S118" i="9"/>
  <c r="S117" i="9"/>
  <c r="S116" i="9"/>
  <c r="S115" i="9"/>
  <c r="S114" i="9"/>
  <c r="S113" i="9"/>
  <c r="S112" i="9"/>
  <c r="S111" i="9"/>
  <c r="S110" i="9"/>
  <c r="S109" i="9"/>
  <c r="S108" i="9"/>
  <c r="S107" i="9"/>
  <c r="S106" i="9"/>
  <c r="S105" i="9"/>
  <c r="S104" i="9"/>
  <c r="S103" i="9"/>
  <c r="S102" i="9"/>
  <c r="S101" i="9"/>
  <c r="S100" i="9"/>
  <c r="S99" i="9"/>
  <c r="S98" i="9"/>
  <c r="S97" i="9"/>
  <c r="S96" i="9"/>
  <c r="S95" i="9"/>
  <c r="S94" i="9"/>
  <c r="S93" i="9"/>
  <c r="S92" i="9"/>
  <c r="S91" i="9"/>
  <c r="S90" i="9"/>
  <c r="S89" i="9"/>
  <c r="S88" i="9"/>
  <c r="S87" i="9"/>
  <c r="S86" i="9"/>
  <c r="S85" i="9"/>
  <c r="S84" i="9"/>
  <c r="S83" i="9"/>
  <c r="S82" i="9"/>
  <c r="S81" i="9"/>
  <c r="S80" i="9"/>
  <c r="S79" i="9"/>
  <c r="S78" i="9"/>
  <c r="S77" i="9"/>
  <c r="S76" i="9"/>
  <c r="S2" i="7" s="1"/>
  <c r="S34" i="7" s="1"/>
  <c r="S75" i="9"/>
  <c r="S74" i="9"/>
  <c r="S73" i="9"/>
  <c r="S72" i="9"/>
  <c r="S71" i="9"/>
  <c r="S70" i="9"/>
  <c r="S69" i="9"/>
  <c r="S68" i="9"/>
  <c r="S67" i="9"/>
  <c r="S66" i="9"/>
  <c r="S65" i="9"/>
  <c r="S64" i="9"/>
  <c r="S63" i="9"/>
  <c r="S62" i="9"/>
  <c r="S61" i="9"/>
  <c r="S60" i="9"/>
  <c r="S59" i="9"/>
  <c r="S58" i="9"/>
  <c r="S57" i="9"/>
  <c r="S56" i="9"/>
  <c r="S55" i="9"/>
  <c r="S54" i="9"/>
  <c r="S53" i="9"/>
  <c r="S52" i="9"/>
  <c r="S51" i="9"/>
  <c r="S50" i="9"/>
  <c r="S49" i="9"/>
  <c r="S48" i="9"/>
  <c r="S47" i="9"/>
  <c r="S46" i="9"/>
  <c r="S45" i="9"/>
  <c r="S44" i="9"/>
  <c r="S43" i="9"/>
  <c r="S42" i="9"/>
  <c r="S41" i="9"/>
  <c r="S40" i="9"/>
  <c r="S39" i="9"/>
  <c r="S38" i="9"/>
  <c r="S37" i="9"/>
  <c r="S36" i="9"/>
  <c r="S35" i="9"/>
  <c r="S34" i="9"/>
  <c r="S33" i="9"/>
  <c r="S32" i="9"/>
  <c r="S31" i="9"/>
  <c r="S30" i="9"/>
  <c r="S29" i="9"/>
  <c r="S28" i="9"/>
  <c r="S27" i="9"/>
  <c r="S26" i="9"/>
  <c r="S25" i="9"/>
  <c r="S24" i="9"/>
  <c r="S23" i="9"/>
  <c r="S22" i="9"/>
  <c r="S21" i="9"/>
  <c r="S20" i="9"/>
  <c r="S19" i="9"/>
  <c r="S18" i="9"/>
  <c r="S17" i="9"/>
  <c r="S16" i="9"/>
  <c r="S15" i="9"/>
  <c r="S14" i="9"/>
  <c r="S13" i="9"/>
  <c r="S12" i="9"/>
  <c r="S11" i="9"/>
  <c r="S10" i="9"/>
  <c r="S9" i="9"/>
  <c r="S8" i="9"/>
  <c r="S7" i="9"/>
  <c r="S6" i="9"/>
  <c r="S5" i="9"/>
  <c r="AG79" i="7" l="1"/>
  <c r="AG87" i="7"/>
  <c r="AG89" i="7"/>
  <c r="AG80" i="7"/>
  <c r="AG75" i="7"/>
  <c r="AG78" i="7"/>
  <c r="AG81" i="7"/>
  <c r="AG86" i="7"/>
  <c r="AG82" i="7"/>
  <c r="AG76" i="7"/>
  <c r="AG85" i="7"/>
  <c r="AG83" i="7"/>
  <c r="AG88" i="7"/>
  <c r="AG84" i="7"/>
  <c r="AG74" i="7"/>
  <c r="AG77" i="7"/>
  <c r="S36" i="7"/>
  <c r="S51" i="7"/>
  <c r="O5" i="7"/>
  <c r="S49" i="7" l="1"/>
  <c r="S50" i="7"/>
  <c r="S47" i="7"/>
  <c r="S48" i="7"/>
  <c r="S41" i="7"/>
  <c r="S42" i="7"/>
  <c r="S40" i="7"/>
  <c r="S43" i="7"/>
  <c r="S44" i="7"/>
  <c r="S46" i="7"/>
  <c r="S39" i="7"/>
  <c r="S38" i="7"/>
  <c r="S45" i="7"/>
  <c r="S37" i="7"/>
</calcChain>
</file>

<file path=xl/sharedStrings.xml><?xml version="1.0" encoding="utf-8"?>
<sst xmlns="http://schemas.openxmlformats.org/spreadsheetml/2006/main" count="1373" uniqueCount="475">
  <si>
    <t>NAME</t>
  </si>
  <si>
    <t>ANDERSON</t>
  </si>
  <si>
    <t>ANDREWS</t>
  </si>
  <si>
    <t>ANGELINA</t>
  </si>
  <si>
    <t>ARANSAS</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</si>
  <si>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</si>
  <si>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</si>
  <si>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</si>
  <si>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</si>
  <si>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</si>
  <si>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</si>
  <si>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</si>
  <si>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</si>
  <si>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</si>
  <si>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</si>
  <si>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</si>
  <si>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</si>
  <si>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</si>
  <si>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</si>
  <si>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</si>
  <si>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</si>
  <si>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</si>
  <si>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</si>
  <si>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</si>
  <si>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</si>
  <si>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</si>
  <si>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</si>
  <si>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</si>
  <si>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</si>
  <si>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</si>
  <si>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</si>
  <si>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</si>
  <si>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</si>
  <si>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</si>
  <si>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</si>
  <si>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</si>
  <si>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</si>
  <si>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</si>
  <si>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</si>
  <si>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</si>
  <si>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</si>
  <si>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</si>
  <si>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</si>
  <si>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</si>
  <si>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</si>
  <si>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</si>
  <si>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</si>
  <si>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</si>
  <si>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</si>
  <si>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</si>
  <si>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</si>
  <si>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</si>
  <si>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</si>
  <si>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</si>
  <si>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</si>
  <si>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</si>
  <si>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</si>
  <si>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</si>
  <si>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</si>
  <si>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</si>
  <si>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</si>
  <si>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</si>
  <si>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 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</si>
  <si>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</si>
  <si>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</si>
  <si>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</si>
  <si>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</si>
  <si>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</si>
  <si>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</si>
  <si>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</si>
  <si>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</si>
  <si>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</si>
  <si>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</si>
  <si>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</si>
  <si>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</si>
  <si>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</si>
  <si>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</si>
  <si>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</si>
  <si>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</si>
  <si>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</si>
  <si>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</si>
  <si>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</si>
  <si>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</si>
  <si>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</si>
  <si>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</si>
  <si>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</si>
  <si>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</si>
  <si>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</si>
  <si>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</si>
  <si>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</si>
  <si>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</si>
  <si>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</si>
  <si>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</si>
  <si>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</si>
  <si>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</si>
  <si>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</si>
  <si>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</si>
  <si>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</si>
  <si>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</si>
  <si>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</si>
  <si>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</si>
  <si>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</si>
  <si>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</si>
  <si>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</si>
  <si>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</si>
  <si>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</si>
  <si>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</si>
  <si>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</si>
  <si>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</si>
  <si>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</si>
  <si>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</si>
  <si>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</si>
  <si>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</si>
  <si>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</si>
  <si>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</si>
  <si>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</si>
  <si>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</si>
  <si>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</si>
  <si>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</si>
  <si>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</si>
  <si>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</si>
  <si>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</si>
  <si>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</si>
  <si>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</si>
  <si>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</si>
  <si>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</si>
  <si>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</si>
  <si>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</si>
  <si>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</si>
  <si>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</si>
  <si>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</si>
  <si>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</si>
  <si>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</si>
  <si>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</si>
  <si>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</si>
  <si>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</si>
  <si>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</si>
  <si>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</si>
  <si>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</si>
  <si>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</si>
  <si>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</si>
  <si>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</si>
  <si>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</si>
  <si>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</si>
  <si>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</si>
  <si>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</si>
  <si>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</si>
  <si>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</si>
  <si>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</si>
  <si>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</si>
  <si>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</si>
  <si>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</si>
  <si>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</si>
  <si>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</si>
  <si>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</si>
  <si>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</si>
  <si>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</si>
  <si>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</si>
  <si>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</si>
  <si>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</si>
  <si>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</si>
  <si>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</si>
  <si>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</si>
  <si>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</si>
  <si>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</si>
  <si>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</si>
  <si>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</si>
  <si>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</si>
  <si>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</si>
  <si>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</si>
  <si>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</si>
  <si>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</si>
  <si>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</si>
  <si>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</si>
  <si>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</si>
  <si>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</si>
  <si>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</si>
  <si>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</si>
  <si>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</si>
  <si>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</si>
  <si>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</si>
  <si>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</si>
  <si>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</si>
  <si>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</si>
  <si>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</si>
  <si>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</si>
  <si>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</si>
  <si>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</si>
  <si>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</si>
  <si>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</si>
  <si>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</si>
  <si>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</si>
  <si>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</si>
  <si>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</si>
  <si>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</si>
  <si>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</si>
  <si>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</si>
  <si>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</si>
  <si>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</si>
  <si>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</si>
  <si>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</si>
  <si>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</si>
  <si>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</si>
  <si>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</si>
  <si>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</si>
  <si>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</si>
  <si>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</si>
  <si>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</si>
  <si>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</si>
  <si>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</si>
  <si>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</si>
  <si>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</si>
  <si>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</si>
  <si>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</si>
  <si>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</si>
  <si>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</si>
  <si>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</si>
  <si>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</si>
  <si>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</si>
  <si>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</si>
  <si>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</si>
  <si>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</si>
  <si>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</si>
  <si>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</si>
  <si>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</si>
  <si>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</si>
  <si>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</si>
  <si>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</si>
  <si>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</si>
  <si>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</si>
  <si>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</si>
  <si>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</si>
  <si>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</si>
  <si>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</si>
  <si>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</si>
  <si>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</si>
  <si>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</si>
  <si>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</si>
  <si>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</si>
  <si>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</si>
  <si>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</si>
  <si>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</si>
  <si>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</si>
  <si>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</si>
  <si>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</si>
  <si>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</si>
  <si>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</si>
  <si>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</si>
  <si>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</si>
  <si>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</si>
  <si>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</si>
  <si>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</si>
  <si>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</si>
  <si>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</si>
  <si>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</si>
  <si>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ID</t>
  </si>
  <si>
    <t>County</t>
  </si>
  <si>
    <t>Month</t>
  </si>
  <si>
    <t>Crop Type</t>
  </si>
  <si>
    <t>Units/Acre</t>
  </si>
  <si>
    <t>Ref Price</t>
  </si>
  <si>
    <t>pound</t>
  </si>
  <si>
    <t>bushel</t>
  </si>
  <si>
    <t>January</t>
  </si>
  <si>
    <t>February</t>
  </si>
  <si>
    <t>March</t>
  </si>
  <si>
    <t>April</t>
  </si>
  <si>
    <t>May</t>
  </si>
  <si>
    <t>June</t>
  </si>
  <si>
    <t>July</t>
  </si>
  <si>
    <t>August</t>
  </si>
  <si>
    <t>September</t>
  </si>
  <si>
    <t>October</t>
  </si>
  <si>
    <t>November</t>
  </si>
  <si>
    <t>December</t>
  </si>
  <si>
    <t>Month#</t>
  </si>
  <si>
    <t>Agriculture Flood Loss Tool</t>
  </si>
  <si>
    <t>pound (lint)</t>
  </si>
  <si>
    <t>Notes</t>
  </si>
  <si>
    <t>*Cotton value includes value of lint plus seed.</t>
  </si>
  <si>
    <t>adjustment</t>
  </si>
  <si>
    <t>planted acres id</t>
  </si>
  <si>
    <t>yield id</t>
  </si>
  <si>
    <t>plant month id</t>
  </si>
  <si>
    <t>CORN, GRAIN, IRRIGATED - YIELD, MEASURED IN BU / ACRE</t>
  </si>
  <si>
    <t>CORN, GRAIN, NON-IRRIGATED - YIELD, MEASURED IN BU / ACRE</t>
  </si>
  <si>
    <t>CORN, IRRIGATED - ACRES PLANTED</t>
  </si>
  <si>
    <t>CORN, NON-IRRIGATED - ACRES PLANTED</t>
  </si>
  <si>
    <t>COTTON, UPLAND, IRRIGATED - ACRES PLANTED</t>
  </si>
  <si>
    <t>COTTON, UPLAND, IRRIGATED - YIELD, MEASURED IN LB / ACRE</t>
  </si>
  <si>
    <t>COTTON, UPLAND, NON-IRRIGATED - ACRES PLANTED</t>
  </si>
  <si>
    <t>COTTON, UPLAND, NON-IRRIGATED - YIELD, MEASURED IN LB / ACRE</t>
  </si>
  <si>
    <t>OATS - ACRES PLANTED</t>
  </si>
  <si>
    <t>OATS - YIELD, MEASURED IN BU / ACRE</t>
  </si>
  <si>
    <t>PEANUTS - ACRES PLANTED</t>
  </si>
  <si>
    <t>PEANUTS - YIELD, MEASURED IN LB / ACRE</t>
  </si>
  <si>
    <t>RICE - ACRES PLANTED</t>
  </si>
  <si>
    <t>RICE - YIELD, MEASURED IN LB / ACRE</t>
  </si>
  <si>
    <t>SORGHUM, GRAIN, IRRIGATED - YIELD, MEASURED IN BU / ACRE</t>
  </si>
  <si>
    <t>SORGHUM, GRAIN, NON-IRRIGATED - YIELD, MEASURED IN BU / ACRE</t>
  </si>
  <si>
    <t>SORGHUM, IRRIGATED - ACRES PLANTED</t>
  </si>
  <si>
    <t>SORGHUM, NON-IRRIGATED - ACRES PLANTED</t>
  </si>
  <si>
    <t>SOYBEANS - ACRES PLANTED</t>
  </si>
  <si>
    <t>SOYBEANS - YIELD, MEASURED IN BU / ACRE</t>
  </si>
  <si>
    <t>SUNFLOWER - ACRES PLANTED</t>
  </si>
  <si>
    <t>SUNFLOWER - YIELD, MEASURED IN LB / ACRE</t>
  </si>
  <si>
    <t>WHEAT, WINTER, IRRIGATED - ACRES PLANTED</t>
  </si>
  <si>
    <t>WHEAT, WINTER, IRRIGATED - YIELD, MEASURED IN BU / ACRE</t>
  </si>
  <si>
    <t>WHEAT, WINTER, NON-IRRIGATED - ACRES PLANTED</t>
  </si>
  <si>
    <t>WHEAT, WINTER, NON-IRRIGATED - YIELD, MEASURED IN BU / ACRE</t>
  </si>
  <si>
    <t>OTHER (COMBINED) COUNTIES</t>
  </si>
  <si>
    <t>CORN</t>
  </si>
  <si>
    <t>COTTON</t>
  </si>
  <si>
    <t>OATS</t>
  </si>
  <si>
    <t>PEANUTS</t>
  </si>
  <si>
    <t>RICE</t>
  </si>
  <si>
    <t>SORGHUM</t>
  </si>
  <si>
    <t>SOYBEAN</t>
  </si>
  <si>
    <t>SUNFLOWER</t>
  </si>
  <si>
    <t>WHEAT</t>
  </si>
  <si>
    <t>Jan</t>
  </si>
  <si>
    <t>Feb</t>
  </si>
  <si>
    <t>Mar</t>
  </si>
  <si>
    <t>Apr</t>
  </si>
  <si>
    <t>Jun</t>
  </si>
  <si>
    <t>Jul</t>
  </si>
  <si>
    <t>Aug</t>
  </si>
  <si>
    <t>Sep</t>
  </si>
  <si>
    <t>Oct</t>
  </si>
  <si>
    <t>Nov</t>
  </si>
  <si>
    <t>Dec</t>
  </si>
  <si>
    <t>CORN, IRRIGATED</t>
  </si>
  <si>
    <t>CORN, NON-IRRIGATED</t>
  </si>
  <si>
    <t>COTTON, UPLAND, IRRIGATED</t>
  </si>
  <si>
    <t>COTTON, UPLAND, NON-IRRIGATED</t>
  </si>
  <si>
    <t>SORGHUM, IRRIGATEDD</t>
  </si>
  <si>
    <t>SORGHUM, NON-IRRIGATED</t>
  </si>
  <si>
    <t>SOYBEANS</t>
  </si>
  <si>
    <t>WHEAT, WINTER, IRRIGATED</t>
  </si>
  <si>
    <t>WHEAT, WINTER, NON-IRRIGATED</t>
  </si>
  <si>
    <t>TOTAL</t>
  </si>
  <si>
    <t>ALL ROW CROP ACRES</t>
  </si>
  <si>
    <t>ACRES</t>
  </si>
  <si>
    <t>All Row Crop</t>
  </si>
  <si>
    <t>2008-2022 AVG</t>
  </si>
  <si>
    <t>County All Row Crop Acres</t>
  </si>
  <si>
    <t>Acres</t>
  </si>
  <si>
    <t>Yield</t>
  </si>
  <si>
    <t>Crop_ID</t>
  </si>
  <si>
    <t>Hay Production</t>
  </si>
  <si>
    <t>Forage/Range Production</t>
  </si>
  <si>
    <t>Crop Growth Stage Damage Curves</t>
  </si>
  <si>
    <t>slope</t>
  </si>
  <si>
    <t>int</t>
  </si>
  <si>
    <t>final freeze DOY</t>
  </si>
  <si>
    <t>% of total Ac</t>
  </si>
  <si>
    <t>Crop_ID\Month of Growth</t>
  </si>
  <si>
    <t>Plant_Month</t>
  </si>
  <si>
    <t>Damage Functions (% Yield Reduction)</t>
  </si>
  <si>
    <t>HAY PRODUCTION</t>
  </si>
  <si>
    <t>RANGE/FORAGE PRODUCTION</t>
  </si>
  <si>
    <t>Total % Yield Reduction</t>
  </si>
  <si>
    <t>Duration Modifier (% Yield Reduction)</t>
  </si>
  <si>
    <t>$ loss per acre</t>
  </si>
  <si>
    <t>Actual Yield Reduction/acre</t>
  </si>
  <si>
    <t>Mean Yield</t>
  </si>
  <si>
    <t>Hay</t>
  </si>
  <si>
    <t>Forage</t>
  </si>
  <si>
    <t>Damaged Area</t>
  </si>
  <si>
    <t>Total</t>
  </si>
  <si>
    <t>ton</t>
  </si>
  <si>
    <t>Pasture</t>
  </si>
  <si>
    <t>SORGHUM, IRRIGATED</t>
  </si>
  <si>
    <t>HIGH VALUE</t>
  </si>
  <si>
    <t>HIGH VALUE (sales/A)</t>
  </si>
  <si>
    <t>sales/A</t>
  </si>
  <si>
    <t>HIGH VALUE ($/A)</t>
  </si>
  <si>
    <t>HIGH VALUE CROPS ($/A)</t>
  </si>
  <si>
    <t>All High Value Crops</t>
  </si>
  <si>
    <t>ALL HIGH VALUE ACRES</t>
  </si>
  <si>
    <t>County All High Value Crop Acres</t>
  </si>
  <si>
    <t>County All Hay/Pasture</t>
  </si>
  <si>
    <t>ALL HAY+PASTURE</t>
  </si>
  <si>
    <t>All Hay + Pasture</t>
  </si>
  <si>
    <t>*High value crops includes all tree fruit/nut and vegetable crops as $per acre in value.</t>
  </si>
  <si>
    <t>** State average yields are used to estimate damage when no acres or yield is reported for a county.</t>
  </si>
  <si>
    <t>Flood Acres</t>
  </si>
  <si>
    <t>RMA Flood Claim</t>
  </si>
  <si>
    <t>All Crops - RMA Flood</t>
  </si>
  <si>
    <t>Crop Damage Modification Function</t>
  </si>
  <si>
    <t>Duration</t>
  </si>
  <si>
    <t>Depth</t>
  </si>
  <si>
    <t>Annualized vs monthly</t>
  </si>
  <si>
    <t>Damages</t>
  </si>
  <si>
    <t>Annualized</t>
  </si>
  <si>
    <t>Monthly</t>
  </si>
  <si>
    <t>Sum Damage for All Crops</t>
  </si>
  <si>
    <t>Mean Flood Depth (ft)</t>
  </si>
  <si>
    <t>Flood Duration (days)</t>
  </si>
  <si>
    <t>sales $/A</t>
  </si>
  <si>
    <t>CORN, IRRIGATED (bushel)</t>
  </si>
  <si>
    <t>CORN, NON-IRRIGATED (bushel)</t>
  </si>
  <si>
    <t>COTTON, UPLAND, IRRIGATED (pound (lint))</t>
  </si>
  <si>
    <t>COTTON, UPLAND, NON-IRRIGATED (pound (lint))</t>
  </si>
  <si>
    <t>OATS (pound)</t>
  </si>
  <si>
    <t>PEANUTS (pound)</t>
  </si>
  <si>
    <t>RICE (pound)</t>
  </si>
  <si>
    <t>SORGHUM, IRRIGATEDD (bushel)</t>
  </si>
  <si>
    <t>SORGHUM, NON-IRRIGATED (bushel)</t>
  </si>
  <si>
    <t>SOYBEANS (bushel)</t>
  </si>
  <si>
    <t>SUNFLOWER (pound)</t>
  </si>
  <si>
    <t>WHEAT, WINTER, IRRIGATED (bushel)</t>
  </si>
  <si>
    <t>WHEAT, WINTER, NON-IRRIGATED (bushel)</t>
  </si>
  <si>
    <t>HIGH VALUE (sales $/A)</t>
  </si>
  <si>
    <t>Hay Production (ton)</t>
  </si>
  <si>
    <t>Forage/Range Production (ton)</t>
  </si>
  <si>
    <t>AGFL Tool User Guide</t>
  </si>
  <si>
    <t>Purpose</t>
  </si>
  <si>
    <t>Definitions</t>
  </si>
  <si>
    <t>Assumptions</t>
  </si>
  <si>
    <t>It is assumed the user will know what crops will be potentially flooded and approximate acres. County estimates of acres and yield by crop type are for reference. Because no acres or yield is reported through NASS, it does not mean that various crops are not grown in the county. NASS does not report for counties with less than 1,000 acres for a given crop.</t>
  </si>
  <si>
    <t>For Counties without reported acres or yield for any crop will show zero acres and zero mean yield. If acres for a specific crop type is entered, statewide average yield will be used in calculations.</t>
  </si>
  <si>
    <t>For high value crops, any flooding in a given month is assumed to be 100% loss in value.</t>
  </si>
  <si>
    <t xml:space="preserve">Flood damaged hay or range/forage acres use the estimated value of mean production levels for each county. Cost of replacement feed or deferred grazing is not included. </t>
  </si>
  <si>
    <t>Using The Tool</t>
  </si>
  <si>
    <t>Crop prices updated December 2023.</t>
  </si>
  <si>
    <t>Select county of interest from drop down menu by clicking on down arrow on right hand side of cell.</t>
  </si>
  <si>
    <t>Enter mean flood depth for affected area.</t>
  </si>
  <si>
    <t>Enter days of flooding expected.</t>
  </si>
  <si>
    <t>Select monthly or annualized calculation of damages.</t>
  </si>
  <si>
    <t>Enter damaged area in acres for each crop of interest.</t>
  </si>
  <si>
    <t>If using monthly damages, check only months of interest.</t>
  </si>
  <si>
    <t>Planting month is based on typical planting times for each crop by county. Some counties may start earlier or later. Monthly resolution does not allow for specific plant dates.</t>
  </si>
  <si>
    <t>Damages are for actual crop value lost due to flooding within a given month. Replanting or other economic factors are not included in the calculation.</t>
  </si>
  <si>
    <t>Critical Depth</t>
  </si>
  <si>
    <t>Depth adj</t>
  </si>
  <si>
    <t>If using annualized damages, all months will calculate regardless of checkbox status.</t>
  </si>
  <si>
    <t>Table 1. Crop types, yield units, and crop price per unit.</t>
  </si>
  <si>
    <t>NASS County AVG</t>
  </si>
  <si>
    <t>NASS County</t>
  </si>
  <si>
    <t>All beige cells are user inputs.</t>
  </si>
  <si>
    <t>values limited to 0.1 to 50 ft</t>
  </si>
  <si>
    <t>values limited to 1 to 30 days</t>
  </si>
  <si>
    <t>(uses all months)</t>
  </si>
  <si>
    <t>(select months using check boxes)</t>
  </si>
  <si>
    <t>N - year storm</t>
  </si>
  <si>
    <t>Acreage</t>
  </si>
  <si>
    <t>Baseline/Project</t>
  </si>
  <si>
    <t>Acres of pasture damaged</t>
  </si>
  <si>
    <t>Acres of high-value crops damaged</t>
  </si>
  <si>
    <t>Acres of low-value crops damaged</t>
  </si>
  <si>
    <t>Damage/Acre</t>
  </si>
  <si>
    <t>High-Value Crops</t>
  </si>
  <si>
    <t>Low-Value Crops</t>
  </si>
  <si>
    <t xml:space="preserve">Plugging values from the Ag Loss tool into BCA tool </t>
  </si>
  <si>
    <t>Example/Test Case for BCA calculations</t>
  </si>
  <si>
    <r>
      <t xml:space="preserve">1. First open the 'TWDB BCA Input Workbookv1.3 _Draft_2024.xlsm' tool and go to the 'Project Information' sheet. This is an example of a </t>
    </r>
    <r>
      <rPr>
        <b/>
        <sz val="11"/>
        <color rgb="FF000000"/>
        <rFont val="Aptos"/>
        <family val="2"/>
      </rPr>
      <t xml:space="preserve">Flood Mitigation Project </t>
    </r>
    <r>
      <rPr>
        <sz val="11"/>
        <color rgb="FF000000"/>
        <rFont val="Aptos"/>
        <family val="2"/>
      </rPr>
      <t>in</t>
    </r>
    <r>
      <rPr>
        <b/>
        <sz val="11"/>
        <color rgb="FF000000"/>
        <rFont val="Aptos"/>
        <family val="2"/>
      </rPr>
      <t xml:space="preserve"> Pecos County </t>
    </r>
    <r>
      <rPr>
        <sz val="11"/>
        <color rgb="FF000000"/>
        <rFont val="Aptos"/>
        <family val="2"/>
      </rPr>
      <t>that is in the planning stage. Please enter the project details in the ‘Project information’ page as seen below with the Project Name, Project Region, Project Type, Start of construction year and End of construction year. Then, enter a recurrence interval in cell B15. In the 'Types of Project Impacts' section, please enter 'Yes' for '</t>
    </r>
    <r>
      <rPr>
        <b/>
        <sz val="11"/>
        <color rgb="FF000000"/>
        <rFont val="Aptos"/>
        <family val="2"/>
      </rPr>
      <t>Agricultural Damage Reduction</t>
    </r>
    <r>
      <rPr>
        <sz val="11"/>
        <color rgb="FF000000"/>
        <rFont val="Aptos"/>
        <family val="2"/>
      </rPr>
      <t xml:space="preserve">'. </t>
    </r>
  </si>
  <si>
    <r>
      <t>2. Next, please enter the</t>
    </r>
    <r>
      <rPr>
        <b/>
        <sz val="11"/>
        <color theme="1"/>
        <rFont val="Calibri"/>
        <family val="2"/>
        <scheme val="minor"/>
      </rPr>
      <t xml:space="preserve"> Project Cost</t>
    </r>
    <r>
      <rPr>
        <sz val="11"/>
        <color theme="1"/>
        <rFont val="Calibri"/>
        <family val="2"/>
        <scheme val="minor"/>
      </rPr>
      <t xml:space="preserve"> and the </t>
    </r>
    <r>
      <rPr>
        <b/>
        <sz val="11"/>
        <color theme="1"/>
        <rFont val="Calibri"/>
        <family val="2"/>
        <scheme val="minor"/>
      </rPr>
      <t>Project Lifespan</t>
    </r>
    <r>
      <rPr>
        <sz val="11"/>
        <color theme="1"/>
        <rFont val="Calibri"/>
        <family val="2"/>
        <scheme val="minor"/>
      </rPr>
      <t xml:space="preserve"> in the 'Project Costs' sheet (see given example)</t>
    </r>
  </si>
  <si>
    <t>These numbers can be directly added as Baseline values in  'Other Inputs' sheet in the BCA toolkit (please see below). It is assumed here that there is a 50 percent reduction in damage after implementing the Flood Mitigation Project.</t>
  </si>
  <si>
    <t>The above method will give a BCR value in the 'Results' sheet of the BCA toolkit. The final BCR value for the Flood Mitigation project is 2.5 which means that this project is cost effective.</t>
  </si>
  <si>
    <r>
      <rPr>
        <b/>
        <sz val="12"/>
        <color theme="1"/>
        <rFont val="Calibri"/>
        <family val="2"/>
      </rPr>
      <t>Mean Flood Depth</t>
    </r>
    <r>
      <rPr>
        <sz val="12"/>
        <color theme="1"/>
        <rFont val="Calibri"/>
        <family val="2"/>
      </rPr>
      <t xml:space="preserve"> – the estimated mean depth, in feet, of flood water across the damaged area. Value must be between 0.1 and 50 ft of flood depth.</t>
    </r>
  </si>
  <si>
    <r>
      <rPr>
        <b/>
        <sz val="12"/>
        <color theme="1"/>
        <rFont val="Calibri"/>
        <family val="2"/>
      </rPr>
      <t>Flood Duration</t>
    </r>
    <r>
      <rPr>
        <sz val="12"/>
        <color theme="1"/>
        <rFont val="Calibri"/>
        <family val="2"/>
      </rPr>
      <t xml:space="preserve"> – Estimated duration of flooding in days. Value must be between 1 and 30 days.</t>
    </r>
  </si>
  <si>
    <r>
      <rPr>
        <b/>
        <sz val="12"/>
        <color theme="1"/>
        <rFont val="Calibri"/>
        <family val="2"/>
      </rPr>
      <t>Damaged Area Acres</t>
    </r>
    <r>
      <rPr>
        <sz val="12"/>
        <color theme="1"/>
        <rFont val="Calibri"/>
        <family val="2"/>
      </rPr>
      <t xml:space="preserve"> – a user input of damaged area, in acres, for each crop. Set area values to 0 for crops not expected to be affected by flooding. </t>
    </r>
  </si>
  <si>
    <r>
      <rPr>
        <b/>
        <sz val="12"/>
        <color theme="1"/>
        <rFont val="Calibri"/>
        <family val="2"/>
      </rPr>
      <t>Monthly Damages</t>
    </r>
    <r>
      <rPr>
        <sz val="12"/>
        <color theme="1"/>
        <rFont val="Calibri"/>
        <family val="2"/>
      </rPr>
      <t xml:space="preserve"> – calculates crop damage and associated value per acre for each month. This calculation is intended to be used for specific months rather than all months. Economic damage across months can be compared. Damage is calculated independently each month, therefore can not be summed across months.</t>
    </r>
  </si>
  <si>
    <r>
      <rPr>
        <b/>
        <sz val="12"/>
        <color theme="1"/>
        <rFont val="Calibri"/>
        <family val="2"/>
      </rPr>
      <t>Annualized Damages</t>
    </r>
    <r>
      <rPr>
        <sz val="12"/>
        <color theme="1"/>
        <rFont val="Calibri"/>
        <family val="2"/>
      </rPr>
      <t xml:space="preserve"> – calculates crop damage and associated economic value for each month and divides by 12. All monthly check boxes should be selected.</t>
    </r>
  </si>
  <si>
    <r>
      <rPr>
        <b/>
        <sz val="12"/>
        <color theme="1"/>
        <rFont val="Calibri"/>
        <family val="2"/>
      </rPr>
      <t>County AVG acres</t>
    </r>
    <r>
      <rPr>
        <sz val="12"/>
        <color theme="1"/>
        <rFont val="Calibri"/>
        <family val="2"/>
      </rPr>
      <t xml:space="preserve"> – mean acres by crop for each county using NASS estimates from 2008 through 2022.</t>
    </r>
  </si>
  <si>
    <r>
      <rPr>
        <b/>
        <sz val="12"/>
        <color theme="1"/>
        <rFont val="Calibri"/>
        <family val="2"/>
      </rPr>
      <t>County Mean Yield</t>
    </r>
    <r>
      <rPr>
        <sz val="12"/>
        <color theme="1"/>
        <rFont val="Calibri"/>
        <family val="2"/>
      </rPr>
      <t xml:space="preserve"> – mean yield by crop for each county using NASS estimates from 2008 through 2022. Units vary by crop, ex. Bushels, tons, pounds, etc. (Table 1). High Value crops include all tree nut, fruit, and vegetable crops and provides value per acre rather than yield.</t>
    </r>
  </si>
  <si>
    <t>Units</t>
  </si>
  <si>
    <t>Crop Price Per Unit ($)</t>
  </si>
  <si>
    <t>The V0.3 Ag Loss tool can be rolled into other Excel-based tools if needed (for example, the TWDB Flood BCA Calculator attached here - "TWDB BCA Input Workbookv1.3 _Draft_2024.xlsm" ). The TWDB Flood BCA Calculator tool has been designed to calculate the Benefit Cost Ratio (BCR) of flood risk management projects for the Texas Water Development Board (TWDB). It is designed to analyze and calculate the BCA for Baseline (Before Mitigation) and Project (After Mitigation) Damages</t>
  </si>
  <si>
    <r>
      <rPr>
        <b/>
        <sz val="12"/>
        <color theme="1"/>
        <rFont val="Calibri"/>
        <family val="2"/>
      </rPr>
      <t>All Crop – RMA Flood</t>
    </r>
    <r>
      <rPr>
        <sz val="12"/>
        <color theme="1"/>
        <rFont val="Calibri"/>
        <family val="2"/>
      </rPr>
      <t xml:space="preserve"> – sum of acres for all crops reporting flood losses to the USDA Risk Management Agency (RMA) within each county annually. Mean value of flood acres from 2008-2022 is provided for each county. </t>
    </r>
  </si>
  <si>
    <t>The Agricultural Flood Loss (AGFL) tool is designed to help planners estimate the economic damage associated with crop damage due to flooding. All estimates are provided at county levels with user selection of specific crops and damaged area (acres). Crop sensitivity to seasonality of flooding and duration are included as variables. Damages are reported in U.S. dollars by crop type and month.  County estimates of acres by crop type and mean yields are provided as reference.</t>
  </si>
  <si>
    <t>For counties that do not split irrigated from non-irrigated crops, all acres and yield reported through NASS are assumed to be non-irrigated for calculating damages.</t>
  </si>
  <si>
    <t>3. The next step is to go to the 'Other Inputs' sheet in the BCA workbook that require Baseline Acreage and Damage/Acre values. These values can be directly copied from the AGFL tool. For example, the user will first enter the 'Damaged Area Acres' for their farmland in the AGFL tool and calculate the Damage for All Crops for any recurrence interval (100-yr in this case)</t>
  </si>
  <si>
    <t>These values are summed up in the BCA_INPUT sheet of the AGFL tool as seen below. The user does not need to input any data here these are automatically calculated based on data in the AGFLT tab. This data can be used in the TWDB Flood BCA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</si>
</sst>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quot;$&quot;#,##0.00"/>
  </numFmts>
  <fonts count="14" x14ac:knownFonts="1">
    <font>
      <sz val="11"/>
      <color theme="1"/>
      <name val="Calibri"/>
      <family val="2"/>
      <scheme val="minor"/>
    </font>
    <font>
      <sz val="11"/>
      <color theme="1"/>
      <name val="Calibri"/>
      <family val="2"/>
      <scheme val="minor"/>
    </font>
    <font>
      <sz val="8"/>
      <name val="Calibri"/>
      <family val="2"/>
      <scheme val="minor"/>
    </font>
    <font>
      <b/>
      <sz val="11"/>
      <color theme="1"/>
      <name val="Calibri"/>
      <family val="2"/>
      <scheme val="minor"/>
    </font>
    <font>
      <b/>
      <sz val="14"/>
      <color theme="0"/>
      <name val="Calibri"/>
      <family val="2"/>
      <scheme val="minor"/>
    </font>
    <font>
      <sz val="10"/>
      <color theme="1"/>
      <name val="Calibri"/>
      <family val="2"/>
      <scheme val="minor"/>
    </font>
    <font>
      <b/>
      <sz val="16"/>
      <color theme="1"/>
      <name val="Calibri"/>
      <family val="2"/>
      <scheme val="minor"/>
    </font>
    <font>
      <b/>
      <sz val="12"/>
      <color theme="2" tint="-0.499984740745262"/>
      <name val="Calibri"/>
      <family val="2"/>
      <scheme val="minor"/>
    </font>
    <font>
      <b/>
      <sz val="12"/>
      <color theme="1"/>
      <name val="Calibri"/>
      <family val="2"/>
    </font>
    <font>
      <sz val="12"/>
      <color theme="1"/>
      <name val="Calibri"/>
      <family val="2"/>
    </font>
    <font>
      <b/>
      <u/>
      <sz val="12"/>
      <color theme="1"/>
      <name val="Calibri"/>
      <family val="2"/>
    </font>
    <font>
      <sz val="8"/>
      <color theme="1"/>
      <name val="Calibri"/>
      <family val="2"/>
      <scheme val="minor"/>
    </font>
    <font>
      <sz val="11"/>
      <color rgb="FF000000"/>
      <name val="Aptos"/>
      <family val="2"/>
    </font>
    <font>
      <b/>
      <sz val="11"/>
      <color rgb="FF000000"/>
      <name val="Aptos"/>
      <family val="2"/>
    </font>
  </fonts>
  <fills count="10">
    <fill>
      <patternFill patternType="none"/>
    </fill>
    <fill>
      <patternFill patternType="gray125"/>
    </fill>
    <fill>
      <patternFill patternType="solid">
        <fgColor theme="0" tint="-0.249977111117893"/>
        <bgColor indexed="64"/>
      </patternFill>
    </fill>
    <fill>
      <patternFill patternType="solid">
        <fgColor theme="2" tint="-0.499984740745262"/>
        <bgColor indexed="64"/>
      </patternFill>
    </fill>
    <fill>
      <patternFill patternType="solid">
        <fgColor theme="7" tint="0.79998168889431442"/>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9"/>
        <bgColor indexed="64"/>
      </patternFill>
    </fill>
    <fill>
      <patternFill patternType="solid">
        <fgColor theme="9" tint="0.59999389629810485"/>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4">
    <xf numFmtId="0" fontId="0" fillId="0" borderId="0" xfId="0"/>
    <xf numFmtId="0" fontId="0" fillId="0" borderId="0" xfId="0" applyAlignment="1">
      <alignment horizontal="center"/>
    </xf>
    <xf numFmtId="164" fontId="0" fillId="0" borderId="0" xfId="1" applyNumberFormat="1" applyFont="1"/>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0" fillId="0" borderId="4" xfId="0" applyBorder="1"/>
    <xf numFmtId="44" fontId="0" fillId="0" borderId="0" xfId="2"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3" borderId="0" xfId="0" applyFill="1"/>
    <xf numFmtId="0" fontId="3" fillId="2" borderId="9" xfId="0" applyFont="1" applyFill="1" applyBorder="1" applyAlignment="1">
      <alignment horizontal="right"/>
    </xf>
    <xf numFmtId="0" fontId="0" fillId="4" borderId="9" xfId="0" applyFill="1" applyBorder="1" applyAlignment="1" applyProtection="1">
      <alignment horizontal="center" vertical="center"/>
      <protection locked="0"/>
    </xf>
    <xf numFmtId="0" fontId="3" fillId="0" borderId="2" xfId="0" applyFont="1" applyBorder="1" applyAlignment="1">
      <alignment horizontal="center"/>
    </xf>
    <xf numFmtId="0" fontId="0" fillId="3" borderId="0" xfId="0" applyFill="1" applyAlignment="1">
      <alignment horizontal="left"/>
    </xf>
    <xf numFmtId="0" fontId="5" fillId="0" borderId="0" xfId="0" applyFont="1"/>
    <xf numFmtId="0" fontId="0" fillId="0" borderId="0" xfId="0" applyAlignment="1">
      <alignment wrapText="1"/>
    </xf>
    <xf numFmtId="164" fontId="0" fillId="0" borderId="0" xfId="1" applyNumberFormat="1" applyFont="1" applyAlignment="1">
      <alignment wrapText="1"/>
    </xf>
    <xf numFmtId="1" fontId="0" fillId="0" borderId="0" xfId="0" applyNumberFormat="1"/>
    <xf numFmtId="0" fontId="0" fillId="0" borderId="0" xfId="0" applyAlignment="1">
      <alignment horizontal="center" vertical="center"/>
    </xf>
    <xf numFmtId="3" fontId="0" fillId="3" borderId="0" xfId="1" applyNumberFormat="1" applyFont="1" applyFill="1" applyAlignment="1">
      <alignment horizontal="center" vertical="center"/>
    </xf>
    <xf numFmtId="0" fontId="3" fillId="3" borderId="0" xfId="0" applyFont="1" applyFill="1" applyAlignment="1">
      <alignment horizontal="right"/>
    </xf>
    <xf numFmtId="0" fontId="3" fillId="3" borderId="0" xfId="0" applyFont="1" applyFill="1" applyAlignment="1">
      <alignment horizontal="center" vertical="center"/>
    </xf>
    <xf numFmtId="3" fontId="0" fillId="3" borderId="0" xfId="0" applyNumberFormat="1" applyFill="1" applyAlignment="1">
      <alignment horizontal="center" vertical="center"/>
    </xf>
    <xf numFmtId="44" fontId="0" fillId="0" borderId="0" xfId="2" applyFont="1" applyFill="1" applyBorder="1"/>
    <xf numFmtId="3" fontId="0" fillId="0" borderId="0" xfId="0" applyNumberFormat="1"/>
    <xf numFmtId="165" fontId="0" fillId="0" borderId="0" xfId="0" applyNumberFormat="1"/>
    <xf numFmtId="2" fontId="0" fillId="0" borderId="0" xfId="0" applyNumberFormat="1"/>
    <xf numFmtId="1" fontId="0" fillId="0" borderId="0" xfId="0" applyNumberFormat="1" applyAlignment="1">
      <alignment wrapText="1"/>
    </xf>
    <xf numFmtId="0" fontId="0" fillId="0" borderId="1" xfId="0" applyBorder="1"/>
    <xf numFmtId="0" fontId="0" fillId="0" borderId="2" xfId="0" applyBorder="1"/>
    <xf numFmtId="0" fontId="0" fillId="0" borderId="3" xfId="0" applyBorder="1"/>
    <xf numFmtId="0" fontId="5" fillId="0" borderId="0" xfId="0" applyFont="1" applyAlignment="1">
      <alignment horizontal="center" vertical="center"/>
    </xf>
    <xf numFmtId="0" fontId="0" fillId="0" borderId="5" xfId="0" applyBorder="1" applyAlignment="1">
      <alignment horizontal="center" vertical="center"/>
    </xf>
    <xf numFmtId="165" fontId="0" fillId="0" borderId="0" xfId="0" applyNumberFormat="1" applyAlignment="1">
      <alignment horizontal="center" vertical="center"/>
    </xf>
    <xf numFmtId="166" fontId="0" fillId="0" borderId="0" xfId="2" applyNumberFormat="1" applyFont="1" applyBorder="1"/>
    <xf numFmtId="166" fontId="0" fillId="0" borderId="0" xfId="2" applyNumberFormat="1" applyFont="1" applyFill="1" applyBorder="1"/>
    <xf numFmtId="0" fontId="5" fillId="3" borderId="0" xfId="0" applyFont="1" applyFill="1"/>
    <xf numFmtId="0" fontId="0" fillId="3" borderId="0" xfId="0" applyFill="1" applyAlignment="1">
      <alignment horizontal="right"/>
    </xf>
    <xf numFmtId="165" fontId="0" fillId="3" borderId="0" xfId="0" applyNumberFormat="1" applyFill="1" applyAlignment="1">
      <alignment horizontal="center" vertical="center"/>
    </xf>
    <xf numFmtId="166" fontId="0" fillId="0" borderId="0" xfId="0" applyNumberFormat="1"/>
    <xf numFmtId="166" fontId="0" fillId="3" borderId="9" xfId="0" applyNumberFormat="1" applyFill="1" applyBorder="1"/>
    <xf numFmtId="166" fontId="0" fillId="3" borderId="9" xfId="2" applyNumberFormat="1" applyFont="1" applyFill="1" applyBorder="1"/>
    <xf numFmtId="0" fontId="0" fillId="3" borderId="0" xfId="0" applyFill="1" applyAlignment="1" applyProtection="1">
      <alignment horizontal="center" vertical="center"/>
      <protection locked="0"/>
    </xf>
    <xf numFmtId="1" fontId="0" fillId="3" borderId="0" xfId="1" applyNumberFormat="1" applyFont="1" applyFill="1" applyBorder="1" applyAlignment="1" applyProtection="1">
      <alignment horizontal="center" vertical="center"/>
      <protection locked="0"/>
    </xf>
    <xf numFmtId="2" fontId="0" fillId="3" borderId="0" xfId="0" applyNumberFormat="1" applyFill="1" applyAlignment="1" applyProtection="1">
      <alignment horizontal="center" vertical="center"/>
      <protection locked="0"/>
    </xf>
    <xf numFmtId="0" fontId="0" fillId="6" borderId="0" xfId="0" applyFill="1" applyAlignment="1">
      <alignment horizontal="right"/>
    </xf>
    <xf numFmtId="3" fontId="0" fillId="6" borderId="9" xfId="0" applyNumberFormat="1" applyFill="1" applyBorder="1" applyAlignment="1">
      <alignment horizontal="center" vertical="center"/>
    </xf>
    <xf numFmtId="165" fontId="0" fillId="6" borderId="9" xfId="0" applyNumberFormat="1" applyFill="1" applyBorder="1" applyAlignment="1">
      <alignment horizontal="center" vertical="center"/>
    </xf>
    <xf numFmtId="0" fontId="0" fillId="7" borderId="0" xfId="0" applyFill="1" applyAlignment="1">
      <alignment horizontal="right"/>
    </xf>
    <xf numFmtId="3" fontId="0" fillId="7" borderId="9" xfId="0" applyNumberFormat="1" applyFill="1" applyBorder="1" applyAlignment="1">
      <alignment horizontal="center" vertical="center"/>
    </xf>
    <xf numFmtId="165" fontId="0" fillId="7" borderId="9" xfId="0" applyNumberFormat="1" applyFill="1" applyBorder="1" applyAlignment="1">
      <alignment horizontal="center" vertical="center"/>
    </xf>
    <xf numFmtId="166" fontId="0" fillId="3" borderId="0" xfId="2" applyNumberFormat="1" applyFont="1" applyFill="1" applyAlignment="1">
      <alignment horizontal="center"/>
    </xf>
    <xf numFmtId="3" fontId="0" fillId="7" borderId="0" xfId="0" applyNumberFormat="1" applyFill="1" applyAlignment="1">
      <alignment horizontal="center"/>
    </xf>
    <xf numFmtId="165" fontId="3" fillId="3" borderId="0" xfId="0" applyNumberFormat="1" applyFont="1" applyFill="1" applyAlignment="1">
      <alignment horizontal="right" vertical="center"/>
    </xf>
    <xf numFmtId="0" fontId="3" fillId="7" borderId="9" xfId="0" applyFont="1" applyFill="1" applyBorder="1" applyAlignment="1">
      <alignment horizontal="center" vertical="center"/>
    </xf>
    <xf numFmtId="3" fontId="0" fillId="7" borderId="9" xfId="1" applyNumberFormat="1" applyFont="1" applyFill="1" applyBorder="1" applyAlignment="1">
      <alignment horizontal="center" vertical="center"/>
    </xf>
    <xf numFmtId="0" fontId="6" fillId="3" borderId="11" xfId="0" applyFont="1" applyFill="1" applyBorder="1"/>
    <xf numFmtId="3" fontId="0" fillId="6" borderId="10" xfId="0" applyNumberFormat="1" applyFill="1" applyBorder="1" applyAlignment="1">
      <alignment horizontal="center" vertical="center"/>
    </xf>
    <xf numFmtId="0" fontId="3" fillId="7" borderId="12" xfId="0" applyFont="1" applyFill="1" applyBorder="1" applyAlignment="1">
      <alignment horizontal="center" vertical="top"/>
    </xf>
    <xf numFmtId="3" fontId="0" fillId="4" borderId="12" xfId="0" applyNumberFormat="1" applyFill="1" applyBorder="1" applyAlignment="1" applyProtection="1">
      <alignment horizontal="center" vertical="center"/>
      <protection locked="0"/>
    </xf>
    <xf numFmtId="3" fontId="0" fillId="4" borderId="9" xfId="0" applyNumberFormat="1" applyFill="1" applyBorder="1" applyAlignment="1" applyProtection="1">
      <alignment horizontal="center" vertical="center"/>
      <protection locked="0"/>
    </xf>
    <xf numFmtId="0" fontId="0" fillId="8" borderId="0" xfId="0" applyFill="1"/>
    <xf numFmtId="0" fontId="11" fillId="6" borderId="0" xfId="0" applyFont="1" applyFill="1" applyAlignment="1">
      <alignment horizontal="right"/>
    </xf>
    <xf numFmtId="0" fontId="11" fillId="7" borderId="0" xfId="0" applyFont="1" applyFill="1" applyAlignment="1">
      <alignment horizontal="right"/>
    </xf>
    <xf numFmtId="166" fontId="0" fillId="7" borderId="9" xfId="0" applyNumberFormat="1" applyFill="1" applyBorder="1"/>
    <xf numFmtId="0" fontId="3" fillId="7" borderId="15" xfId="0" applyFont="1" applyFill="1" applyBorder="1" applyAlignment="1">
      <alignment horizontal="center"/>
    </xf>
    <xf numFmtId="0" fontId="3" fillId="7" borderId="12" xfId="0" applyFont="1" applyFill="1" applyBorder="1" applyAlignment="1">
      <alignment horizontal="center"/>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horizontal="left" vertical="center" wrapText="1"/>
    </xf>
    <xf numFmtId="0" fontId="9" fillId="0" borderId="13" xfId="0" applyFont="1" applyBorder="1" applyAlignment="1">
      <alignment horizontal="left" vertical="center" wrapText="1"/>
    </xf>
    <xf numFmtId="0" fontId="9" fillId="0" borderId="8" xfId="0" applyFont="1" applyBorder="1" applyAlignment="1">
      <alignment horizontal="left" vertical="center" wrapText="1"/>
    </xf>
    <xf numFmtId="8" fontId="9" fillId="0" borderId="8" xfId="0" applyNumberFormat="1" applyFont="1" applyBorder="1" applyAlignment="1">
      <alignment horizontal="left" vertical="center" wrapText="1"/>
    </xf>
    <xf numFmtId="0" fontId="9" fillId="0" borderId="0" xfId="0" applyFont="1" applyAlignment="1">
      <alignment horizontal="left" vertical="top" wrapText="1"/>
    </xf>
    <xf numFmtId="0" fontId="7" fillId="3" borderId="0" xfId="0" applyFont="1" applyFill="1"/>
    <xf numFmtId="0" fontId="6" fillId="3" borderId="0" xfId="0" applyFont="1" applyFill="1"/>
    <xf numFmtId="0" fontId="3" fillId="7" borderId="10" xfId="0" applyFont="1" applyFill="1" applyBorder="1" applyAlignment="1">
      <alignment horizontal="center" vertical="center"/>
    </xf>
    <xf numFmtId="0" fontId="3" fillId="7" borderId="14" xfId="0" applyFont="1" applyFill="1" applyBorder="1" applyAlignment="1">
      <alignment horizontal="center" vertical="center" wrapText="1"/>
    </xf>
    <xf numFmtId="0" fontId="0" fillId="0" borderId="0" xfId="0" applyProtection="1">
      <protection locked="0" hidden="1"/>
    </xf>
    <xf numFmtId="0" fontId="5" fillId="0" borderId="0" xfId="0" applyFont="1" applyProtection="1">
      <protection locked="0" hidden="1"/>
    </xf>
    <xf numFmtId="0" fontId="7" fillId="3" borderId="11" xfId="0" applyFont="1" applyFill="1" applyBorder="1"/>
    <xf numFmtId="0" fontId="3" fillId="7" borderId="10" xfId="0" applyFont="1" applyFill="1" applyBorder="1" applyAlignment="1">
      <alignment horizontal="center" vertical="center" wrapText="1"/>
    </xf>
    <xf numFmtId="0" fontId="0" fillId="3" borderId="0" xfId="0" applyFill="1" applyAlignment="1">
      <alignment horizontal="center" vertical="center"/>
    </xf>
    <xf numFmtId="167" fontId="0" fillId="0" borderId="0" xfId="0" applyNumberFormat="1"/>
    <xf numFmtId="0" fontId="8" fillId="0" borderId="9" xfId="0" applyFont="1" applyBorder="1" applyAlignment="1">
      <alignment horizontal="left" vertical="center" wrapText="1"/>
    </xf>
    <xf numFmtId="0" fontId="3" fillId="0" borderId="9" xfId="0" applyFont="1" applyBorder="1" applyAlignment="1">
      <alignment horizontal="center" vertical="center" wrapText="1"/>
    </xf>
    <xf numFmtId="0" fontId="9" fillId="0" borderId="9" xfId="0" applyFont="1" applyBorder="1" applyAlignment="1">
      <alignment vertical="center" wrapText="1"/>
    </xf>
    <xf numFmtId="0" fontId="9" fillId="4" borderId="9" xfId="0" applyFont="1" applyFill="1" applyBorder="1" applyAlignment="1">
      <alignment vertical="center" wrapText="1"/>
    </xf>
    <xf numFmtId="0" fontId="3" fillId="0" borderId="9" xfId="0" applyFont="1" applyBorder="1"/>
    <xf numFmtId="0" fontId="3" fillId="9" borderId="0" xfId="0" applyFont="1" applyFill="1" applyProtection="1">
      <protection hidden="1"/>
    </xf>
    <xf numFmtId="0" fontId="3" fillId="0" borderId="9" xfId="0" applyFont="1" applyBorder="1" applyProtection="1">
      <protection hidden="1"/>
    </xf>
    <xf numFmtId="3" fontId="0" fillId="0" borderId="9" xfId="0" applyNumberFormat="1" applyBorder="1" applyProtection="1">
      <protection hidden="1"/>
    </xf>
    <xf numFmtId="167" fontId="0" fillId="0" borderId="9" xfId="0" applyNumberFormat="1" applyBorder="1" applyProtection="1">
      <protection hidden="1"/>
    </xf>
    <xf numFmtId="0" fontId="0" fillId="0" borderId="0" xfId="0" applyProtection="1">
      <protection hidden="1"/>
    </xf>
    <xf numFmtId="0" fontId="4" fillId="5" borderId="0" xfId="0" applyFont="1" applyFill="1" applyAlignment="1">
      <alignment horizontal="center" vertical="center"/>
    </xf>
    <xf numFmtId="0" fontId="3" fillId="3" borderId="0" xfId="0" applyFont="1" applyFill="1" applyAlignment="1">
      <alignment horizontal="right" wrapText="1"/>
    </xf>
    <xf numFmtId="0" fontId="6" fillId="3" borderId="0" xfId="0" applyFont="1" applyFill="1" applyAlignment="1">
      <alignment horizontal="center" vertical="center" wrapText="1"/>
    </xf>
    <xf numFmtId="0" fontId="0" fillId="0" borderId="0" xfId="0"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E$33" lockText="1" noThreeD="1"/>
</file>

<file path=xl/ctrlProps/ctrlProp10.xml><?xml version="1.0" encoding="utf-8"?>
<formControlPr xmlns="http://schemas.microsoft.com/office/spreadsheetml/2009/9/main" objectType="CheckBox" fmlaLink="$N$33" lockText="1" noThreeD="1"/>
</file>

<file path=xl/ctrlProps/ctrlProp11.xml><?xml version="1.0" encoding="utf-8"?>
<formControlPr xmlns="http://schemas.microsoft.com/office/spreadsheetml/2009/9/main" objectType="CheckBox" fmlaLink="$O$33" lockText="1" noThreeD="1"/>
</file>

<file path=xl/ctrlProps/ctrlProp12.xml><?xml version="1.0" encoding="utf-8"?>
<formControlPr xmlns="http://schemas.microsoft.com/office/spreadsheetml/2009/9/main" objectType="CheckBox" fmlaLink="$P$33" lockText="1" noThreeD="1"/>
</file>

<file path=xl/ctrlProps/ctrlProp2.xml><?xml version="1.0" encoding="utf-8"?>
<formControlPr xmlns="http://schemas.microsoft.com/office/spreadsheetml/2009/9/main" objectType="CheckBox" fmlaLink="$F$33" lockText="1" noThreeD="1"/>
</file>

<file path=xl/ctrlProps/ctrlProp3.xml><?xml version="1.0" encoding="utf-8"?>
<formControlPr xmlns="http://schemas.microsoft.com/office/spreadsheetml/2009/9/main" objectType="CheckBox" fmlaLink="$G$33" lockText="1" noThreeD="1"/>
</file>

<file path=xl/ctrlProps/ctrlProp4.xml><?xml version="1.0" encoding="utf-8"?>
<formControlPr xmlns="http://schemas.microsoft.com/office/spreadsheetml/2009/9/main" objectType="CheckBox" fmlaLink="$H$33" lockText="1" noThreeD="1"/>
</file>

<file path=xl/ctrlProps/ctrlProp5.xml><?xml version="1.0" encoding="utf-8"?>
<formControlPr xmlns="http://schemas.microsoft.com/office/spreadsheetml/2009/9/main" objectType="CheckBox" fmlaLink="$I$33" lockText="1" noThreeD="1"/>
</file>

<file path=xl/ctrlProps/ctrlProp6.xml><?xml version="1.0" encoding="utf-8"?>
<formControlPr xmlns="http://schemas.microsoft.com/office/spreadsheetml/2009/9/main" objectType="CheckBox" fmlaLink="$J$33" lockText="1" noThreeD="1"/>
</file>

<file path=xl/ctrlProps/ctrlProp7.xml><?xml version="1.0" encoding="utf-8"?>
<formControlPr xmlns="http://schemas.microsoft.com/office/spreadsheetml/2009/9/main" objectType="CheckBox" fmlaLink="$K$33" lockText="1" noThreeD="1"/>
</file>

<file path=xl/ctrlProps/ctrlProp8.xml><?xml version="1.0" encoding="utf-8"?>
<formControlPr xmlns="http://schemas.microsoft.com/office/spreadsheetml/2009/9/main" objectType="CheckBox" fmlaLink="$L$33" lockText="1" noThreeD="1"/>
</file>

<file path=xl/ctrlProps/ctrlProp9.xml><?xml version="1.0" encoding="utf-8"?>
<formControlPr xmlns="http://schemas.microsoft.com/office/spreadsheetml/2009/9/main" objectType="CheckBox" fmlaLink="$M$33"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110</xdr:row>
      <xdr:rowOff>19788</xdr:rowOff>
    </xdr:from>
    <xdr:to>
      <xdr:col>1</xdr:col>
      <xdr:colOff>3209</xdr:colOff>
      <xdr:row>127</xdr:row>
      <xdr:rowOff>171990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47625" y="27747063"/>
          <a:ext cx="8192804" cy="3390702"/>
        </a:xfrm>
        <a:prstGeom prst="rect">
          <a:avLst/>
        </a:prstGeom>
      </xdr:spPr>
    </xdr:pic>
    <xdr:clientData/>
  </xdr:twoCellAnchor>
  <xdr:twoCellAnchor editAs="oneCell">
    <xdr:from>
      <xdr:col>0</xdr:col>
      <xdr:colOff>178872</xdr:colOff>
      <xdr:row>146</xdr:row>
      <xdr:rowOff>114300</xdr:rowOff>
    </xdr:from>
    <xdr:to>
      <xdr:col>1</xdr:col>
      <xdr:colOff>1905</xdr:colOff>
      <xdr:row>175</xdr:row>
      <xdr:rowOff>129763</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a:stretch>
          <a:fillRect/>
        </a:stretch>
      </xdr:blipFill>
      <xdr:spPr>
        <a:xfrm>
          <a:off x="178872" y="35080575"/>
          <a:ext cx="8022153" cy="5539963"/>
        </a:xfrm>
        <a:prstGeom prst="rect">
          <a:avLst/>
        </a:prstGeom>
      </xdr:spPr>
    </xdr:pic>
    <xdr:clientData/>
  </xdr:twoCellAnchor>
  <xdr:twoCellAnchor editAs="oneCell">
    <xdr:from>
      <xdr:col>0</xdr:col>
      <xdr:colOff>790576</xdr:colOff>
      <xdr:row>90</xdr:row>
      <xdr:rowOff>78023</xdr:rowOff>
    </xdr:from>
    <xdr:to>
      <xdr:col>0</xdr:col>
      <xdr:colOff>5657850</xdr:colOff>
      <xdr:row>106</xdr:row>
      <xdr:rowOff>77359</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3"/>
        <a:stretch>
          <a:fillRect/>
        </a:stretch>
      </xdr:blipFill>
      <xdr:spPr>
        <a:xfrm>
          <a:off x="790576" y="23614298"/>
          <a:ext cx="4867274" cy="3047336"/>
        </a:xfrm>
        <a:prstGeom prst="rect">
          <a:avLst/>
        </a:prstGeom>
      </xdr:spPr>
    </xdr:pic>
    <xdr:clientData/>
  </xdr:twoCellAnchor>
  <xdr:twoCellAnchor editAs="oneCell">
    <xdr:from>
      <xdr:col>0</xdr:col>
      <xdr:colOff>638175</xdr:colOff>
      <xdr:row>179</xdr:row>
      <xdr:rowOff>9525</xdr:rowOff>
    </xdr:from>
    <xdr:to>
      <xdr:col>0</xdr:col>
      <xdr:colOff>6906500</xdr:colOff>
      <xdr:row>204</xdr:row>
      <xdr:rowOff>29242</xdr:rowOff>
    </xdr:to>
    <xdr:pic>
      <xdr:nvPicPr>
        <xdr:cNvPr id="19" name="Picture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a:stretch>
          <a:fillRect/>
        </a:stretch>
      </xdr:blipFill>
      <xdr:spPr>
        <a:xfrm>
          <a:off x="638175" y="41833800"/>
          <a:ext cx="6268325" cy="4782217"/>
        </a:xfrm>
        <a:prstGeom prst="rect">
          <a:avLst/>
        </a:prstGeom>
      </xdr:spPr>
    </xdr:pic>
    <xdr:clientData/>
  </xdr:twoCellAnchor>
  <xdr:twoCellAnchor editAs="oneCell">
    <xdr:from>
      <xdr:col>0</xdr:col>
      <xdr:colOff>180974</xdr:colOff>
      <xdr:row>61</xdr:row>
      <xdr:rowOff>23002</xdr:rowOff>
    </xdr:from>
    <xdr:to>
      <xdr:col>0</xdr:col>
      <xdr:colOff>8212454</xdr:colOff>
      <xdr:row>85</xdr:row>
      <xdr:rowOff>170432</xdr:rowOff>
    </xdr:to>
    <xdr:pic>
      <xdr:nvPicPr>
        <xdr:cNvPr id="20" name="Picture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5"/>
        <a:stretch>
          <a:fillRect/>
        </a:stretch>
      </xdr:blipFill>
      <xdr:spPr>
        <a:xfrm>
          <a:off x="180974" y="18034777"/>
          <a:ext cx="7400925" cy="4719430"/>
        </a:xfrm>
        <a:prstGeom prst="rect">
          <a:avLst/>
        </a:prstGeom>
      </xdr:spPr>
    </xdr:pic>
    <xdr:clientData/>
  </xdr:twoCellAnchor>
  <xdr:twoCellAnchor editAs="oneCell">
    <xdr:from>
      <xdr:col>0</xdr:col>
      <xdr:colOff>133351</xdr:colOff>
      <xdr:row>132</xdr:row>
      <xdr:rowOff>0</xdr:rowOff>
    </xdr:from>
    <xdr:to>
      <xdr:col>0</xdr:col>
      <xdr:colOff>8210551</xdr:colOff>
      <xdr:row>143</xdr:row>
      <xdr:rowOff>153097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6"/>
        <a:srcRect l="6163" t="-953" r="2249" b="23115"/>
        <a:stretch/>
      </xdr:blipFill>
      <xdr:spPr>
        <a:xfrm>
          <a:off x="133351" y="31565850"/>
          <a:ext cx="8077200" cy="22485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304800</xdr:colOff>
          <xdr:row>11</xdr:row>
          <xdr:rowOff>9525</xdr:rowOff>
        </xdr:from>
        <xdr:to>
          <xdr:col>4</xdr:col>
          <xdr:colOff>523875</xdr:colOff>
          <xdr:row>11</xdr:row>
          <xdr:rowOff>180975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11</xdr:row>
          <xdr:rowOff>9525</xdr:rowOff>
        </xdr:from>
        <xdr:to>
          <xdr:col>5</xdr:col>
          <xdr:colOff>523875</xdr:colOff>
          <xdr:row>11</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11</xdr:row>
          <xdr:rowOff>9525</xdr:rowOff>
        </xdr:from>
        <xdr:to>
          <xdr:col>6</xdr:col>
          <xdr:colOff>504825</xdr:colOff>
          <xdr:row>11</xdr:row>
          <xdr:rowOff>180975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11</xdr:row>
          <xdr:rowOff>9525</xdr:rowOff>
        </xdr:from>
        <xdr:to>
          <xdr:col>7</xdr:col>
          <xdr:colOff>514350</xdr:colOff>
          <xdr:row>11</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11</xdr:row>
          <xdr:rowOff>9525</xdr:rowOff>
        </xdr:from>
        <xdr:to>
          <xdr:col>8</xdr:col>
          <xdr:colOff>514350</xdr:colOff>
          <xdr:row>11</xdr:row>
          <xdr:rowOff>180975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11</xdr:row>
          <xdr:rowOff>9525</xdr:rowOff>
        </xdr:from>
        <xdr:to>
          <xdr:col>9</xdr:col>
          <xdr:colOff>523875</xdr:colOff>
          <xdr:row>11</xdr:row>
          <xdr:rowOff>180975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11</xdr:row>
          <xdr:rowOff>9525</xdr:rowOff>
        </xdr:from>
        <xdr:to>
          <xdr:col>10</xdr:col>
          <xdr:colOff>514350</xdr:colOff>
          <xdr:row>11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11</xdr:row>
          <xdr:rowOff>9525</xdr:rowOff>
        </xdr:from>
        <xdr:to>
          <xdr:col>11</xdr:col>
          <xdr:colOff>523875</xdr:colOff>
          <xdr:row>11</xdr:row>
          <xdr:rowOff>180975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11</xdr:row>
          <xdr:rowOff>9525</xdr:rowOff>
        </xdr:from>
        <xdr:to>
          <xdr:col>12</xdr:col>
          <xdr:colOff>523875</xdr:colOff>
          <xdr:row>11</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11</xdr:row>
          <xdr:rowOff>9525</xdr:rowOff>
        </xdr:from>
        <xdr:to>
          <xdr:col>13</xdr:col>
          <xdr:colOff>523875</xdr:colOff>
          <xdr:row>11</xdr:row>
          <xdr:rowOff>180975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11</xdr:row>
          <xdr:rowOff>9525</xdr:rowOff>
        </xdr:from>
        <xdr:to>
          <xdr:col>14</xdr:col>
          <xdr:colOff>523875</xdr:colOff>
          <xdr:row>11</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11</xdr:row>
          <xdr:rowOff>9525</xdr:rowOff>
        </xdr:from>
        <xdr:to>
          <xdr:col>15</xdr:col>
          <xdr:colOff>514350</xdr:colOff>
          <xdr:row>11</xdr:row>
          <xdr:rowOff>180975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C8F6D-52C2-472A-98ED-63CBC8D7D28D}">
  <dimension ref="A1:F178"/>
  <sheetViews>
    <sheetView workbookViewId="0">
      <selection activeCell="A131" sqref="A131"/>
    </sheetView>
  </sheetViews>
  <sheetFormatPr defaultColWidth="9.140625" defaultRowHeight="15" x14ac:dyDescent="0.25"/>
  <cols>
    <col min="1" max="1" width="123.42578125" style="19" customWidth="1"/>
    <col min="2" max="2" width="19" style="19" customWidth="1"/>
    <col min="3" max="3" width="14.42578125" style="19" bestFit="1" customWidth="1"/>
    <col min="4" max="5" width="9.140625" style="19"/>
    <col min="6" max="6" width="11.5703125" style="19" bestFit="1" customWidth="1"/>
    <col min="7" max="16384" width="9.140625" style="19"/>
  </cols>
  <sheetData>
    <row r="1" spans="1:6" ht="15.75" x14ac:dyDescent="0.25">
      <c r="A1" s="71" t="s">
        <v>416</v>
      </c>
    </row>
    <row r="2" spans="1:6" ht="15.75" x14ac:dyDescent="0.25">
      <c r="A2" s="72"/>
    </row>
    <row r="3" spans="1:6" ht="15.75" x14ac:dyDescent="0.25">
      <c r="A3" s="73" t="s">
        <v>417</v>
      </c>
    </row>
    <row r="4" spans="1:6" ht="63" x14ac:dyDescent="0.25">
      <c r="A4" s="74" t="s">
        <v>471</v>
      </c>
    </row>
    <row r="5" spans="1:6" ht="15.75" x14ac:dyDescent="0.25">
      <c r="A5" s="74"/>
    </row>
    <row r="6" spans="1:6" ht="15.75" x14ac:dyDescent="0.25">
      <c r="A6" s="73" t="s">
        <v>418</v>
      </c>
      <c r="F6" s="98"/>
    </row>
    <row r="7" spans="1:6" ht="31.5" x14ac:dyDescent="0.25">
      <c r="A7" s="75" t="s">
        <v>460</v>
      </c>
    </row>
    <row r="8" spans="1:6" ht="15.75" x14ac:dyDescent="0.25">
      <c r="A8" s="75" t="s">
        <v>461</v>
      </c>
    </row>
    <row r="9" spans="1:6" ht="31.5" x14ac:dyDescent="0.25">
      <c r="A9" s="75" t="s">
        <v>462</v>
      </c>
    </row>
    <row r="10" spans="1:6" ht="47.25" x14ac:dyDescent="0.25">
      <c r="A10" s="75" t="s">
        <v>463</v>
      </c>
    </row>
    <row r="11" spans="1:6" ht="31.5" x14ac:dyDescent="0.25">
      <c r="A11" s="75" t="s">
        <v>464</v>
      </c>
    </row>
    <row r="12" spans="1:6" ht="15.75" x14ac:dyDescent="0.25">
      <c r="A12" s="75" t="s">
        <v>465</v>
      </c>
    </row>
    <row r="13" spans="1:6" ht="47.25" x14ac:dyDescent="0.25">
      <c r="A13" s="75" t="s">
        <v>466</v>
      </c>
    </row>
    <row r="14" spans="1:6" ht="15.75" x14ac:dyDescent="0.25">
      <c r="A14" s="75"/>
    </row>
    <row r="15" spans="1:6" ht="30" x14ac:dyDescent="0.25">
      <c r="A15" s="90" t="s">
        <v>437</v>
      </c>
      <c r="B15" s="91" t="s">
        <v>467</v>
      </c>
      <c r="C15" s="91" t="s">
        <v>468</v>
      </c>
    </row>
    <row r="16" spans="1:6" ht="16.5" thickBot="1" x14ac:dyDescent="0.3">
      <c r="A16" s="76" t="s">
        <v>331</v>
      </c>
      <c r="B16" s="77" t="s">
        <v>262</v>
      </c>
      <c r="C16" s="78">
        <v>4.9000000000000004</v>
      </c>
    </row>
    <row r="17" spans="1:3" ht="16.5" thickBot="1" x14ac:dyDescent="0.3">
      <c r="A17" s="76" t="s">
        <v>332</v>
      </c>
      <c r="B17" s="77" t="s">
        <v>262</v>
      </c>
      <c r="C17" s="78">
        <v>4.9000000000000004</v>
      </c>
    </row>
    <row r="18" spans="1:3" ht="16.5" thickBot="1" x14ac:dyDescent="0.3">
      <c r="A18" s="76" t="s">
        <v>333</v>
      </c>
      <c r="B18" s="77" t="s">
        <v>277</v>
      </c>
      <c r="C18" s="78">
        <v>0.75</v>
      </c>
    </row>
    <row r="19" spans="1:3" ht="16.5" thickBot="1" x14ac:dyDescent="0.3">
      <c r="A19" s="76" t="s">
        <v>334</v>
      </c>
      <c r="B19" s="77" t="s">
        <v>277</v>
      </c>
      <c r="C19" s="78">
        <v>0.75</v>
      </c>
    </row>
    <row r="20" spans="1:3" ht="16.5" thickBot="1" x14ac:dyDescent="0.3">
      <c r="A20" s="76" t="s">
        <v>313</v>
      </c>
      <c r="B20" s="77" t="s">
        <v>261</v>
      </c>
      <c r="C20" s="78">
        <v>9</v>
      </c>
    </row>
    <row r="21" spans="1:3" ht="16.5" thickBot="1" x14ac:dyDescent="0.3">
      <c r="A21" s="76" t="s">
        <v>314</v>
      </c>
      <c r="B21" s="77" t="s">
        <v>261</v>
      </c>
      <c r="C21" s="78">
        <v>0.27</v>
      </c>
    </row>
    <row r="22" spans="1:3" ht="16.5" thickBot="1" x14ac:dyDescent="0.3">
      <c r="A22" s="76" t="s">
        <v>315</v>
      </c>
      <c r="B22" s="77" t="s">
        <v>261</v>
      </c>
      <c r="C22" s="78">
        <v>0.18</v>
      </c>
    </row>
    <row r="23" spans="1:3" ht="16.5" thickBot="1" x14ac:dyDescent="0.3">
      <c r="A23" s="76" t="s">
        <v>335</v>
      </c>
      <c r="B23" s="77" t="s">
        <v>262</v>
      </c>
      <c r="C23" s="78">
        <v>5</v>
      </c>
    </row>
    <row r="24" spans="1:3" ht="16.5" thickBot="1" x14ac:dyDescent="0.3">
      <c r="A24" s="76" t="s">
        <v>336</v>
      </c>
      <c r="B24" s="77" t="s">
        <v>262</v>
      </c>
      <c r="C24" s="78">
        <v>5</v>
      </c>
    </row>
    <row r="25" spans="1:3" ht="16.5" thickBot="1" x14ac:dyDescent="0.3">
      <c r="A25" s="76" t="s">
        <v>337</v>
      </c>
      <c r="B25" s="77" t="s">
        <v>262</v>
      </c>
      <c r="C25" s="78">
        <v>12</v>
      </c>
    </row>
    <row r="26" spans="1:3" ht="16.5" thickBot="1" x14ac:dyDescent="0.3">
      <c r="A26" s="76" t="s">
        <v>318</v>
      </c>
      <c r="B26" s="77" t="s">
        <v>261</v>
      </c>
      <c r="C26" s="78">
        <v>0.35</v>
      </c>
    </row>
    <row r="27" spans="1:3" ht="16.5" thickBot="1" x14ac:dyDescent="0.3">
      <c r="A27" s="76" t="s">
        <v>338</v>
      </c>
      <c r="B27" s="77" t="s">
        <v>262</v>
      </c>
      <c r="C27" s="78">
        <v>9</v>
      </c>
    </row>
    <row r="28" spans="1:3" ht="16.5" thickBot="1" x14ac:dyDescent="0.3">
      <c r="A28" s="76" t="s">
        <v>339</v>
      </c>
      <c r="B28" s="77" t="s">
        <v>262</v>
      </c>
      <c r="C28" s="78">
        <v>9</v>
      </c>
    </row>
    <row r="29" spans="1:3" ht="16.5" thickBot="1" x14ac:dyDescent="0.3">
      <c r="A29" s="76" t="s">
        <v>376</v>
      </c>
      <c r="B29" s="77" t="s">
        <v>375</v>
      </c>
      <c r="C29" s="78">
        <v>1</v>
      </c>
    </row>
    <row r="30" spans="1:3" ht="16.5" thickBot="1" x14ac:dyDescent="0.3">
      <c r="A30" s="76" t="s">
        <v>349</v>
      </c>
      <c r="B30" s="77" t="s">
        <v>370</v>
      </c>
      <c r="C30" s="78">
        <v>300</v>
      </c>
    </row>
    <row r="31" spans="1:3" ht="16.5" thickBot="1" x14ac:dyDescent="0.3">
      <c r="A31" s="76" t="s">
        <v>350</v>
      </c>
      <c r="B31" s="77" t="s">
        <v>370</v>
      </c>
      <c r="C31" s="78">
        <v>300</v>
      </c>
    </row>
    <row r="32" spans="1:3" ht="15.75" x14ac:dyDescent="0.25">
      <c r="A32" s="75"/>
    </row>
    <row r="33" spans="1:1" ht="31.5" x14ac:dyDescent="0.25">
      <c r="A33" s="79" t="s">
        <v>470</v>
      </c>
    </row>
    <row r="34" spans="1:1" ht="15.75" x14ac:dyDescent="0.25">
      <c r="A34" s="79"/>
    </row>
    <row r="35" spans="1:1" ht="15.75" x14ac:dyDescent="0.25">
      <c r="A35" s="73" t="s">
        <v>419</v>
      </c>
    </row>
    <row r="36" spans="1:1" ht="47.25" x14ac:dyDescent="0.25">
      <c r="A36" s="92" t="s">
        <v>420</v>
      </c>
    </row>
    <row r="37" spans="1:1" ht="31.5" x14ac:dyDescent="0.25">
      <c r="A37" s="92" t="s">
        <v>421</v>
      </c>
    </row>
    <row r="38" spans="1:1" ht="31.5" x14ac:dyDescent="0.25">
      <c r="A38" s="92" t="s">
        <v>472</v>
      </c>
    </row>
    <row r="39" spans="1:1" ht="15.75" x14ac:dyDescent="0.25">
      <c r="A39" s="92" t="s">
        <v>422</v>
      </c>
    </row>
    <row r="40" spans="1:1" ht="31.5" x14ac:dyDescent="0.25">
      <c r="A40" s="92" t="s">
        <v>423</v>
      </c>
    </row>
    <row r="41" spans="1:1" ht="15.75" x14ac:dyDescent="0.25">
      <c r="A41" s="92" t="s">
        <v>425</v>
      </c>
    </row>
    <row r="42" spans="1:1" ht="31.5" x14ac:dyDescent="0.25">
      <c r="A42" s="92" t="s">
        <v>432</v>
      </c>
    </row>
    <row r="43" spans="1:1" ht="31.5" x14ac:dyDescent="0.25">
      <c r="A43" s="92" t="s">
        <v>433</v>
      </c>
    </row>
    <row r="44" spans="1:1" ht="15.75" x14ac:dyDescent="0.25">
      <c r="A44" s="74"/>
    </row>
    <row r="45" spans="1:1" ht="15.75" x14ac:dyDescent="0.25">
      <c r="A45" s="73" t="s">
        <v>424</v>
      </c>
    </row>
    <row r="46" spans="1:1" ht="15.75" x14ac:dyDescent="0.25">
      <c r="A46" s="93" t="s">
        <v>440</v>
      </c>
    </row>
    <row r="47" spans="1:1" ht="15.75" x14ac:dyDescent="0.25">
      <c r="A47" s="92" t="s">
        <v>426</v>
      </c>
    </row>
    <row r="48" spans="1:1" ht="15.75" x14ac:dyDescent="0.25">
      <c r="A48" s="92" t="s">
        <v>427</v>
      </c>
    </row>
    <row r="49" spans="1:1" ht="15.75" x14ac:dyDescent="0.25">
      <c r="A49" s="92" t="s">
        <v>428</v>
      </c>
    </row>
    <row r="50" spans="1:1" ht="15.75" x14ac:dyDescent="0.25">
      <c r="A50" s="92" t="s">
        <v>429</v>
      </c>
    </row>
    <row r="51" spans="1:1" ht="15.75" x14ac:dyDescent="0.25">
      <c r="A51" s="92" t="s">
        <v>430</v>
      </c>
    </row>
    <row r="52" spans="1:1" ht="15.75" x14ac:dyDescent="0.25">
      <c r="A52" s="92" t="s">
        <v>436</v>
      </c>
    </row>
    <row r="53" spans="1:1" ht="15.75" x14ac:dyDescent="0.25">
      <c r="A53" s="92" t="s">
        <v>431</v>
      </c>
    </row>
    <row r="56" spans="1:1" ht="15.75" x14ac:dyDescent="0.25">
      <c r="A56" s="73" t="s">
        <v>454</v>
      </c>
    </row>
    <row r="57" spans="1:1" ht="63" x14ac:dyDescent="0.25">
      <c r="A57" s="92" t="s">
        <v>469</v>
      </c>
    </row>
    <row r="59" spans="1:1" ht="15.75" x14ac:dyDescent="0.25">
      <c r="A59" s="73" t="s">
        <v>455</v>
      </c>
    </row>
    <row r="60" spans="1:1" ht="76.5" x14ac:dyDescent="0.25">
      <c r="A60" s="92" t="s">
        <v>456</v>
      </c>
    </row>
    <row r="88" spans="1:1" x14ac:dyDescent="0.25">
      <c r="A88" s="19" t="s">
        <v>457</v>
      </c>
    </row>
    <row r="109" spans="1:1" ht="45" x14ac:dyDescent="0.25">
      <c r="A109" s="19" t="s">
        <v>473</v>
      </c>
    </row>
    <row r="131" spans="1:1" ht="30" x14ac:dyDescent="0.25">
      <c r="A131" s="19" t="s">
        <v>474</v>
      </c>
    </row>
    <row r="146" spans="1:1" ht="30" x14ac:dyDescent="0.25">
      <c r="A146" s="19" t="s">
        <v>458</v>
      </c>
    </row>
    <row r="178" spans="1:1" ht="30" x14ac:dyDescent="0.25">
      <c r="A178" s="19" t="s">
        <v>459</v>
      </c>
    </row>
  </sheetData>
  <sheetProtection algorithmName="SHA-512" hashValue="NZ2hdaCW29dbilaJdJYRgXiApoK9AQUnBY4L5rqIWSBgkSNqPFKQWVh/M8DDEvsWt1lEa1RNTVMyUtWdLG+gag==" saltValue="FVwJHmL8WP4WdyeosJzLFQ==" spinCount="100000" sheet="1" objects="1" scenarios="1" selectLockedCells="1" selectUnlockedCells="1"/>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D5623-A33B-4972-91E6-54808640B823}">
  <sheetPr codeName="Sheet1"/>
  <dimension ref="A1:AJ153"/>
  <sheetViews>
    <sheetView tabSelected="1" zoomScaleNormal="100" workbookViewId="0">
      <selection activeCell="D23" sqref="D23"/>
    </sheetView>
  </sheetViews>
  <sheetFormatPr defaultColWidth="0" defaultRowHeight="15" zeroHeight="1" x14ac:dyDescent="0.25"/>
  <cols>
    <col min="1" max="1" width="45.85546875" customWidth="1"/>
    <col min="2" max="4" width="12.140625" customWidth="1"/>
    <col min="5" max="8" width="13.7109375" customWidth="1"/>
    <col min="9" max="9" width="13.7109375" style="18" customWidth="1"/>
    <col min="10" max="12" width="13.7109375" customWidth="1"/>
    <col min="13" max="13" width="13.7109375" style="18" customWidth="1"/>
    <col min="14" max="16" width="13.7109375" customWidth="1"/>
    <col min="17" max="17" width="16.42578125" customWidth="1"/>
    <col min="18" max="18" width="25.5703125" hidden="1" customWidth="1"/>
    <col min="19" max="19" width="13.28515625" hidden="1" customWidth="1"/>
    <col min="20" max="20" width="9.140625" hidden="1" customWidth="1"/>
    <col min="21" max="21" width="12.42578125" hidden="1" customWidth="1"/>
    <col min="22" max="16384" width="9.140625" hidden="1"/>
  </cols>
  <sheetData>
    <row r="1" spans="1:21" ht="15" customHeight="1" x14ac:dyDescent="0.25">
      <c r="A1" s="100" t="s">
        <v>276</v>
      </c>
      <c r="B1" s="100"/>
      <c r="C1" s="100"/>
      <c r="D1" s="100"/>
      <c r="E1" s="100"/>
      <c r="F1" s="100"/>
      <c r="G1" s="100"/>
      <c r="H1" s="100"/>
      <c r="I1" s="100"/>
      <c r="J1" s="100"/>
      <c r="K1" s="100"/>
      <c r="L1" s="100"/>
      <c r="M1" s="100"/>
      <c r="N1" s="100"/>
      <c r="O1" s="100"/>
      <c r="P1" s="100"/>
      <c r="Q1" s="100"/>
    </row>
    <row r="2" spans="1:21" ht="15" customHeight="1" x14ac:dyDescent="0.25">
      <c r="A2" s="100"/>
      <c r="B2" s="100"/>
      <c r="C2" s="100"/>
      <c r="D2" s="100"/>
      <c r="E2" s="100"/>
      <c r="F2" s="100"/>
      <c r="G2" s="100"/>
      <c r="H2" s="100"/>
      <c r="I2" s="100"/>
      <c r="J2" s="100"/>
      <c r="K2" s="100"/>
      <c r="L2" s="100"/>
      <c r="M2" s="100"/>
      <c r="N2" s="100"/>
      <c r="O2" s="100"/>
      <c r="P2" s="100"/>
      <c r="Q2" s="100"/>
      <c r="R2" t="s">
        <v>345</v>
      </c>
      <c r="S2">
        <f>VLOOKUP($B$4,'NASS (acres)'!$B$4:$T$257,18,FALSE)</f>
        <v>13826.666666666668</v>
      </c>
    </row>
    <row r="3" spans="1:21" x14ac:dyDescent="0.25">
      <c r="A3" s="24"/>
      <c r="B3" s="46"/>
      <c r="C3" s="13"/>
      <c r="D3" s="13"/>
      <c r="E3" s="13"/>
      <c r="F3" s="13"/>
      <c r="G3" s="13"/>
      <c r="H3" s="13"/>
      <c r="I3" s="40"/>
      <c r="J3" s="13"/>
      <c r="K3" s="25"/>
      <c r="L3" s="25"/>
      <c r="M3" s="13"/>
      <c r="N3" s="13"/>
      <c r="O3" s="13"/>
      <c r="P3" s="13"/>
      <c r="Q3" s="13"/>
      <c r="R3" t="s">
        <v>380</v>
      </c>
      <c r="S3">
        <f>VLOOKUP($B$4,'NASS (acres)'!$B$4:$T$257,15,FALSE)</f>
        <v>485.5</v>
      </c>
    </row>
    <row r="4" spans="1:21" x14ac:dyDescent="0.25">
      <c r="A4" s="14" t="s">
        <v>256</v>
      </c>
      <c r="B4" s="15" t="s">
        <v>186</v>
      </c>
      <c r="C4" s="13"/>
      <c r="D4" s="13"/>
      <c r="E4" s="13"/>
      <c r="F4" s="13"/>
      <c r="G4" s="13"/>
      <c r="H4" s="13"/>
      <c r="I4" s="40"/>
      <c r="J4" s="13"/>
      <c r="K4" s="23"/>
      <c r="L4" s="23"/>
      <c r="M4" s="13"/>
      <c r="N4" s="24" t="s">
        <v>344</v>
      </c>
      <c r="O4" s="25" t="s">
        <v>342</v>
      </c>
      <c r="P4" s="13"/>
      <c r="Q4" s="13"/>
      <c r="R4" t="s">
        <v>381</v>
      </c>
      <c r="S4">
        <f>VLOOKUP($B$4,'NASS (acres)'!$B$4:$T$257,19,FALSE)</f>
        <v>12298.593353</v>
      </c>
    </row>
    <row r="5" spans="1:21" x14ac:dyDescent="0.25">
      <c r="A5" s="14" t="s">
        <v>397</v>
      </c>
      <c r="B5" s="15">
        <v>2</v>
      </c>
      <c r="C5" s="17" t="s">
        <v>441</v>
      </c>
      <c r="D5" s="17"/>
      <c r="E5" s="17"/>
      <c r="F5" s="13"/>
      <c r="G5" s="13"/>
      <c r="H5" s="13"/>
      <c r="I5" s="40"/>
      <c r="J5" s="13"/>
      <c r="K5" s="26"/>
      <c r="L5" s="26"/>
      <c r="M5" s="13"/>
      <c r="N5" s="24" t="s">
        <v>343</v>
      </c>
      <c r="O5" s="59">
        <f>S2</f>
        <v>13826.666666666668</v>
      </c>
      <c r="P5" s="13"/>
      <c r="Q5" s="13"/>
      <c r="R5" t="s">
        <v>387</v>
      </c>
      <c r="S5">
        <f>VLOOKUP($B$4,'NASS (acres)'!$B$4:$U$257,20,FALSE)</f>
        <v>0</v>
      </c>
    </row>
    <row r="6" spans="1:21" x14ac:dyDescent="0.25">
      <c r="A6" s="14" t="s">
        <v>398</v>
      </c>
      <c r="B6" s="15">
        <v>21</v>
      </c>
      <c r="C6" s="17" t="s">
        <v>442</v>
      </c>
      <c r="D6" s="13"/>
      <c r="E6" s="13"/>
      <c r="F6" s="13"/>
      <c r="G6" s="13"/>
      <c r="H6" s="13"/>
      <c r="I6" s="40"/>
      <c r="J6" s="13"/>
      <c r="K6" s="26"/>
      <c r="L6" s="26"/>
      <c r="M6" s="13"/>
      <c r="N6" s="24" t="s">
        <v>378</v>
      </c>
      <c r="O6" s="50">
        <f>S3</f>
        <v>485.5</v>
      </c>
      <c r="P6" s="13"/>
      <c r="Q6" s="13"/>
    </row>
    <row r="7" spans="1:21" x14ac:dyDescent="0.25">
      <c r="A7" s="14" t="s">
        <v>393</v>
      </c>
      <c r="B7" s="15" t="s">
        <v>394</v>
      </c>
      <c r="C7" s="13"/>
      <c r="D7" s="13"/>
      <c r="E7" s="13"/>
      <c r="F7" s="13"/>
      <c r="G7" s="13"/>
      <c r="H7" s="13"/>
      <c r="I7" s="13"/>
      <c r="J7" s="13"/>
      <c r="K7" s="13"/>
      <c r="L7" s="13"/>
      <c r="M7" s="13"/>
      <c r="N7" s="24" t="s">
        <v>383</v>
      </c>
      <c r="O7" s="53">
        <f>S4</f>
        <v>12298.593353</v>
      </c>
      <c r="P7" s="13"/>
      <c r="Q7" s="13"/>
    </row>
    <row r="8" spans="1:21" ht="15.75" customHeight="1" x14ac:dyDescent="0.25">
      <c r="A8" s="24"/>
      <c r="B8" s="47"/>
      <c r="C8" s="17"/>
      <c r="D8" s="13"/>
      <c r="E8" s="13"/>
      <c r="F8" s="13"/>
      <c r="G8" s="13"/>
      <c r="H8" s="13"/>
      <c r="I8" s="13"/>
      <c r="J8" s="13"/>
      <c r="K8" s="13"/>
      <c r="L8" s="13"/>
      <c r="M8" s="13"/>
      <c r="N8" s="24" t="s">
        <v>388</v>
      </c>
      <c r="O8" s="61">
        <f>S5</f>
        <v>0</v>
      </c>
      <c r="P8" s="13"/>
      <c r="Q8" s="13"/>
      <c r="S8">
        <f>VLOOKUP(AGFLT!B7,Lookups!T2:U3,2,FALSE)</f>
        <v>12</v>
      </c>
      <c r="U8" t="str">
        <f>IF(S8=1,U9,U11)</f>
        <v>(uses all months)</v>
      </c>
    </row>
    <row r="9" spans="1:21" s="22" customFormat="1" ht="21" customHeight="1" x14ac:dyDescent="0.25">
      <c r="A9" s="25"/>
      <c r="B9" s="48"/>
      <c r="C9" s="88"/>
      <c r="D9" s="88"/>
      <c r="E9" s="102" t="str">
        <f>CONCATENATE(B7," "," Damages"," ", U8)</f>
        <v>Annualized  Damages (uses all months)</v>
      </c>
      <c r="F9" s="102"/>
      <c r="G9" s="102"/>
      <c r="H9" s="102"/>
      <c r="I9" s="102"/>
      <c r="J9" s="102"/>
      <c r="K9" s="102"/>
      <c r="L9" s="102"/>
      <c r="M9" s="102"/>
      <c r="N9" s="102"/>
      <c r="O9" s="102"/>
      <c r="P9" s="102"/>
      <c r="Q9" s="102"/>
      <c r="U9" s="22" t="s">
        <v>444</v>
      </c>
    </row>
    <row r="10" spans="1:21" ht="19.5" hidden="1" customHeight="1" x14ac:dyDescent="0.35">
      <c r="A10" s="13"/>
      <c r="B10" s="13"/>
      <c r="C10" s="13"/>
      <c r="D10" s="13"/>
      <c r="E10" s="80" t="str">
        <f>IF($S$8=12, "TRUE",E33)</f>
        <v>TRUE</v>
      </c>
      <c r="F10" s="80" t="str">
        <f t="shared" ref="F10:P10" si="0">IF($S$8=12, "TRUE",F33)</f>
        <v>TRUE</v>
      </c>
      <c r="G10" s="80" t="str">
        <f t="shared" si="0"/>
        <v>TRUE</v>
      </c>
      <c r="H10" s="80" t="str">
        <f t="shared" si="0"/>
        <v>TRUE</v>
      </c>
      <c r="I10" s="80" t="str">
        <f t="shared" si="0"/>
        <v>TRUE</v>
      </c>
      <c r="J10" s="80" t="str">
        <f t="shared" si="0"/>
        <v>TRUE</v>
      </c>
      <c r="K10" s="80" t="str">
        <f t="shared" si="0"/>
        <v>TRUE</v>
      </c>
      <c r="L10" s="80" t="str">
        <f t="shared" si="0"/>
        <v>TRUE</v>
      </c>
      <c r="M10" s="80" t="str">
        <f t="shared" si="0"/>
        <v>TRUE</v>
      </c>
      <c r="N10" s="80" t="str">
        <f t="shared" si="0"/>
        <v>TRUE</v>
      </c>
      <c r="O10" s="80" t="str">
        <f t="shared" si="0"/>
        <v>TRUE</v>
      </c>
      <c r="P10" s="80" t="str">
        <f t="shared" si="0"/>
        <v>TRUE</v>
      </c>
      <c r="Q10" s="81"/>
    </row>
    <row r="11" spans="1:21" ht="25.5" customHeight="1" x14ac:dyDescent="0.35">
      <c r="A11" s="13"/>
      <c r="B11" s="87" t="s">
        <v>438</v>
      </c>
      <c r="C11" s="82" t="s">
        <v>439</v>
      </c>
      <c r="D11" s="83" t="s">
        <v>368</v>
      </c>
      <c r="E11" s="86"/>
      <c r="F11" s="86"/>
      <c r="G11" s="86"/>
      <c r="H11" s="86"/>
      <c r="I11" s="86"/>
      <c r="J11" s="86"/>
      <c r="K11" s="86"/>
      <c r="L11" s="86"/>
      <c r="M11" s="86"/>
      <c r="N11" s="86"/>
      <c r="O11" s="86"/>
      <c r="P11" s="86"/>
      <c r="Q11" s="60"/>
      <c r="U11" t="s">
        <v>443</v>
      </c>
    </row>
    <row r="12" spans="1:21" ht="26.25" customHeight="1" x14ac:dyDescent="0.25">
      <c r="A12" s="13"/>
      <c r="B12" s="62" t="s">
        <v>346</v>
      </c>
      <c r="C12" s="62" t="s">
        <v>365</v>
      </c>
      <c r="D12" s="62" t="s">
        <v>346</v>
      </c>
      <c r="E12" s="69" t="s">
        <v>263</v>
      </c>
      <c r="F12" s="70" t="s">
        <v>264</v>
      </c>
      <c r="G12" s="70" t="s">
        <v>265</v>
      </c>
      <c r="H12" s="70" t="s">
        <v>266</v>
      </c>
      <c r="I12" s="70" t="s">
        <v>267</v>
      </c>
      <c r="J12" s="70" t="s">
        <v>268</v>
      </c>
      <c r="K12" s="70" t="s">
        <v>269</v>
      </c>
      <c r="L12" s="70" t="s">
        <v>270</v>
      </c>
      <c r="M12" s="70" t="s">
        <v>271</v>
      </c>
      <c r="N12" s="70" t="s">
        <v>272</v>
      </c>
      <c r="O12" s="70" t="s">
        <v>273</v>
      </c>
      <c r="P12" s="70" t="s">
        <v>274</v>
      </c>
      <c r="Q12" s="58" t="s">
        <v>369</v>
      </c>
    </row>
    <row r="13" spans="1:21" x14ac:dyDescent="0.25">
      <c r="A13" s="49" t="s">
        <v>400</v>
      </c>
      <c r="B13" s="50">
        <f>VLOOKUP($B$4,'NASS (acres)'!$B$4:$S$257,$R36,0)</f>
        <v>0</v>
      </c>
      <c r="C13" s="51">
        <f>VLOOKUP($B$4,'NASS (yield)'!$B$4:$S$257,R36,0)</f>
        <v>0</v>
      </c>
      <c r="D13" s="63">
        <v>0</v>
      </c>
      <c r="E13" s="45">
        <f>IF($E$10=FALSE,0,($D13*B112)/$S$8)</f>
        <v>0</v>
      </c>
      <c r="F13" s="45">
        <f>IF($F$10=FALSE,0,($D13*C112)/$S$8)</f>
        <v>0</v>
      </c>
      <c r="G13" s="45">
        <f>IF($G$10=FALSE,0,($D13*D112)/$S$8)</f>
        <v>0</v>
      </c>
      <c r="H13" s="45">
        <f>IF($H$10=FALSE,0,($D13*E112)/$S$8)</f>
        <v>0</v>
      </c>
      <c r="I13" s="45">
        <f t="shared" ref="I13" si="1">IF(I$10=FALSE,0,($D13*F112)/$S$8)</f>
        <v>0</v>
      </c>
      <c r="J13" s="45">
        <f>IF($J$10=FALSE,0,($D13*G112)/$S$8)</f>
        <v>0</v>
      </c>
      <c r="K13" s="45">
        <f>IF($K$10=FALSE,0,($D13*H112)/$S$8)</f>
        <v>0</v>
      </c>
      <c r="L13" s="45">
        <f>IF($L$10=FALSE,0,($D13*I112)/$S$8)</f>
        <v>0</v>
      </c>
      <c r="M13" s="45">
        <f>IF($M$10=FALSE,0,($D13*J112)/$S$8)</f>
        <v>0</v>
      </c>
      <c r="N13" s="45">
        <f>IF($N$10=FALSE,0,($D13*K112)/$S$8)</f>
        <v>0</v>
      </c>
      <c r="O13" s="45">
        <f>IF($O$10=FALSE,0,($D13*L112)/$S$8)</f>
        <v>0</v>
      </c>
      <c r="P13" s="45">
        <f>IF($P$10=FALSE,0,($D13*M112)/$S$8)</f>
        <v>0</v>
      </c>
      <c r="Q13" s="44">
        <f>IF($S$8=1,"",SUM(E13:P13))</f>
        <v>0</v>
      </c>
    </row>
    <row r="14" spans="1:21" x14ac:dyDescent="0.25">
      <c r="A14" s="52" t="s">
        <v>401</v>
      </c>
      <c r="B14" s="53">
        <f>VLOOKUP($B$4,'NASS (acres)'!$B$4:$S$257,$R37,0)</f>
        <v>0</v>
      </c>
      <c r="C14" s="54">
        <f>VLOOKUP($B$4,'NASS (yield)'!$B$4:$S$257,R37,0)</f>
        <v>0</v>
      </c>
      <c r="D14" s="64">
        <v>0</v>
      </c>
      <c r="E14" s="45">
        <f t="shared" ref="E14:E28" si="2">IF($E$10=FALSE,0,($D14*B113)/$S$8)</f>
        <v>0</v>
      </c>
      <c r="F14" s="45">
        <f t="shared" ref="F14:F28" si="3">IF($F$10=FALSE,0,($D14*C113)/$S$8)</f>
        <v>0</v>
      </c>
      <c r="G14" s="45">
        <f t="shared" ref="G14:G28" si="4">IF($G$10=FALSE,0,($D14*D113)/$S$8)</f>
        <v>0</v>
      </c>
      <c r="H14" s="45">
        <f t="shared" ref="H14:H28" si="5">IF($H$10=FALSE,0,($D14*E113)/$S$8)</f>
        <v>0</v>
      </c>
      <c r="I14" s="45">
        <f t="shared" ref="I14:I28" si="6">IF(I$10=FALSE,0,($D14*F113)/$S$8)</f>
        <v>0</v>
      </c>
      <c r="J14" s="45">
        <f t="shared" ref="J14:J28" si="7">IF($J$10=FALSE,0,($D14*G113)/$S$8)</f>
        <v>0</v>
      </c>
      <c r="K14" s="45">
        <f t="shared" ref="K14:K28" si="8">IF($K$10=FALSE,0,($D14*H113)/$S$8)</f>
        <v>0</v>
      </c>
      <c r="L14" s="45">
        <f t="shared" ref="L14:L28" si="9">IF($L$10=FALSE,0,($D14*I113)/$S$8)</f>
        <v>0</v>
      </c>
      <c r="M14" s="45">
        <f t="shared" ref="M14:M28" si="10">IF($M$10=FALSE,0,($D14*J113)/$S$8)</f>
        <v>0</v>
      </c>
      <c r="N14" s="45">
        <f t="shared" ref="N14:N28" si="11">IF($N$10=FALSE,0,($D14*K113)/$S$8)</f>
        <v>0</v>
      </c>
      <c r="O14" s="45">
        <f t="shared" ref="O14:O28" si="12">IF($O$10=FALSE,0,($D14*L113)/$S$8)</f>
        <v>0</v>
      </c>
      <c r="P14" s="45">
        <f t="shared" ref="P14:P28" si="13">IF($P$10=FALSE,0,($D14*M113)/$S$8)</f>
        <v>0</v>
      </c>
      <c r="Q14" s="44">
        <f t="shared" ref="Q14:Q28" si="14">IF($S$8=1,"",SUM(E14:P14))</f>
        <v>0</v>
      </c>
    </row>
    <row r="15" spans="1:21" x14ac:dyDescent="0.25">
      <c r="A15" s="49" t="s">
        <v>402</v>
      </c>
      <c r="B15" s="50">
        <f>VLOOKUP($B$4,'NASS (acres)'!$B$4:$S$257,$R38,0)</f>
        <v>4866.666666666667</v>
      </c>
      <c r="C15" s="51">
        <f>VLOOKUP($B$4,'NASS (yield)'!$B$4:$S$257,R38,0)</f>
        <v>1099</v>
      </c>
      <c r="D15" s="64">
        <v>100</v>
      </c>
      <c r="E15" s="45">
        <f t="shared" si="2"/>
        <v>0</v>
      </c>
      <c r="F15" s="45">
        <f t="shared" si="3"/>
        <v>0</v>
      </c>
      <c r="G15" s="45">
        <f t="shared" si="4"/>
        <v>0</v>
      </c>
      <c r="H15" s="45">
        <f t="shared" si="5"/>
        <v>0</v>
      </c>
      <c r="I15" s="45">
        <f t="shared" si="6"/>
        <v>6868.75</v>
      </c>
      <c r="J15" s="45">
        <f t="shared" si="7"/>
        <v>6868.75</v>
      </c>
      <c r="K15" s="45">
        <f t="shared" si="8"/>
        <v>6868.75</v>
      </c>
      <c r="L15" s="45">
        <f t="shared" si="9"/>
        <v>3232.4337500000001</v>
      </c>
      <c r="M15" s="45">
        <f t="shared" si="10"/>
        <v>2817.6299374999999</v>
      </c>
      <c r="N15" s="45">
        <f t="shared" si="11"/>
        <v>2402.826125</v>
      </c>
      <c r="O15" s="45">
        <f t="shared" si="12"/>
        <v>0</v>
      </c>
      <c r="P15" s="45">
        <f t="shared" si="13"/>
        <v>0</v>
      </c>
      <c r="Q15" s="44">
        <f t="shared" si="14"/>
        <v>29059.139812499998</v>
      </c>
    </row>
    <row r="16" spans="1:21" x14ac:dyDescent="0.25">
      <c r="A16" s="52" t="s">
        <v>403</v>
      </c>
      <c r="B16" s="53">
        <f>VLOOKUP($B$4,'NASS (acres)'!$B$4:$S$257,$R39,0)</f>
        <v>6760</v>
      </c>
      <c r="C16" s="54">
        <f>VLOOKUP($B$4,'NASS (yield)'!$B$4:$S$257,R39,0)</f>
        <v>1199</v>
      </c>
      <c r="D16" s="64">
        <v>100</v>
      </c>
      <c r="E16" s="45">
        <f t="shared" si="2"/>
        <v>0</v>
      </c>
      <c r="F16" s="45">
        <f t="shared" si="3"/>
        <v>0</v>
      </c>
      <c r="G16" s="45">
        <f t="shared" si="4"/>
        <v>0</v>
      </c>
      <c r="H16" s="45">
        <f t="shared" si="5"/>
        <v>0</v>
      </c>
      <c r="I16" s="45">
        <f t="shared" si="6"/>
        <v>7493.75</v>
      </c>
      <c r="J16" s="45">
        <f t="shared" si="7"/>
        <v>7493.75</v>
      </c>
      <c r="K16" s="45">
        <f t="shared" si="8"/>
        <v>7493.75</v>
      </c>
      <c r="L16" s="45">
        <f t="shared" si="9"/>
        <v>3526.5587499999997</v>
      </c>
      <c r="M16" s="45">
        <f t="shared" si="10"/>
        <v>3074.0111874999998</v>
      </c>
      <c r="N16" s="45">
        <f t="shared" si="11"/>
        <v>2621.4636250000003</v>
      </c>
      <c r="O16" s="45">
        <f t="shared" si="12"/>
        <v>0</v>
      </c>
      <c r="P16" s="45">
        <f t="shared" si="13"/>
        <v>0</v>
      </c>
      <c r="Q16" s="44">
        <f t="shared" si="14"/>
        <v>31703.283562500001</v>
      </c>
    </row>
    <row r="17" spans="1:17" x14ac:dyDescent="0.25">
      <c r="A17" s="49" t="s">
        <v>404</v>
      </c>
      <c r="B17" s="50">
        <f>VLOOKUP($B$4,'NASS (acres)'!$B$4:$S$257,$R40,0)</f>
        <v>0</v>
      </c>
      <c r="C17" s="51">
        <f>VLOOKUP($B$4,'NASS (yield)'!$B$4:$S$257,R40,0)</f>
        <v>0</v>
      </c>
      <c r="D17" s="64">
        <v>0</v>
      </c>
      <c r="E17" s="45">
        <f t="shared" si="2"/>
        <v>0</v>
      </c>
      <c r="F17" s="45">
        <f t="shared" si="3"/>
        <v>0</v>
      </c>
      <c r="G17" s="45">
        <f t="shared" si="4"/>
        <v>0</v>
      </c>
      <c r="H17" s="45">
        <f t="shared" si="5"/>
        <v>0</v>
      </c>
      <c r="I17" s="45">
        <f t="shared" si="6"/>
        <v>0</v>
      </c>
      <c r="J17" s="45">
        <f t="shared" si="7"/>
        <v>0</v>
      </c>
      <c r="K17" s="45">
        <f t="shared" si="8"/>
        <v>0</v>
      </c>
      <c r="L17" s="45">
        <f t="shared" si="9"/>
        <v>0</v>
      </c>
      <c r="M17" s="45">
        <f t="shared" si="10"/>
        <v>0</v>
      </c>
      <c r="N17" s="45">
        <f t="shared" si="11"/>
        <v>0</v>
      </c>
      <c r="O17" s="45">
        <f t="shared" si="12"/>
        <v>0</v>
      </c>
      <c r="P17" s="45">
        <f t="shared" si="13"/>
        <v>0</v>
      </c>
      <c r="Q17" s="44">
        <f t="shared" si="14"/>
        <v>0</v>
      </c>
    </row>
    <row r="18" spans="1:17" x14ac:dyDescent="0.25">
      <c r="A18" s="52" t="s">
        <v>405</v>
      </c>
      <c r="B18" s="53">
        <f>VLOOKUP($B$4,'NASS (acres)'!$B$4:$S$257,$R41,0)</f>
        <v>0</v>
      </c>
      <c r="C18" s="54">
        <f>VLOOKUP($B$4,'NASS (yield)'!$B$4:$S$257,R41,0)</f>
        <v>0</v>
      </c>
      <c r="D18" s="64">
        <v>0</v>
      </c>
      <c r="E18" s="45">
        <f t="shared" si="2"/>
        <v>0</v>
      </c>
      <c r="F18" s="45">
        <f t="shared" si="3"/>
        <v>0</v>
      </c>
      <c r="G18" s="45">
        <f t="shared" si="4"/>
        <v>0</v>
      </c>
      <c r="H18" s="45">
        <f t="shared" si="5"/>
        <v>0</v>
      </c>
      <c r="I18" s="45">
        <f t="shared" si="6"/>
        <v>0</v>
      </c>
      <c r="J18" s="45">
        <f t="shared" si="7"/>
        <v>0</v>
      </c>
      <c r="K18" s="45">
        <f t="shared" si="8"/>
        <v>0</v>
      </c>
      <c r="L18" s="45">
        <f t="shared" si="9"/>
        <v>0</v>
      </c>
      <c r="M18" s="45">
        <f t="shared" si="10"/>
        <v>0</v>
      </c>
      <c r="N18" s="45">
        <f t="shared" si="11"/>
        <v>0</v>
      </c>
      <c r="O18" s="45">
        <f t="shared" si="12"/>
        <v>0</v>
      </c>
      <c r="P18" s="45">
        <f t="shared" si="13"/>
        <v>0</v>
      </c>
      <c r="Q18" s="44">
        <f t="shared" si="14"/>
        <v>0</v>
      </c>
    </row>
    <row r="19" spans="1:17" x14ac:dyDescent="0.25">
      <c r="A19" s="49" t="s">
        <v>406</v>
      </c>
      <c r="B19" s="50">
        <f>VLOOKUP($B$4,'NASS (acres)'!$B$4:$S$257,$R42,0)</f>
        <v>0</v>
      </c>
      <c r="C19" s="51">
        <f>VLOOKUP($B$4,'NASS (yield)'!$B$4:$S$257,R42,0)</f>
        <v>0</v>
      </c>
      <c r="D19" s="64">
        <v>0</v>
      </c>
      <c r="E19" s="45">
        <f t="shared" si="2"/>
        <v>0</v>
      </c>
      <c r="F19" s="45">
        <f t="shared" si="3"/>
        <v>0</v>
      </c>
      <c r="G19" s="45">
        <f t="shared" si="4"/>
        <v>0</v>
      </c>
      <c r="H19" s="45">
        <f t="shared" si="5"/>
        <v>0</v>
      </c>
      <c r="I19" s="45">
        <f t="shared" si="6"/>
        <v>0</v>
      </c>
      <c r="J19" s="45">
        <f t="shared" si="7"/>
        <v>0</v>
      </c>
      <c r="K19" s="45">
        <f t="shared" si="8"/>
        <v>0</v>
      </c>
      <c r="L19" s="45">
        <f t="shared" si="9"/>
        <v>0</v>
      </c>
      <c r="M19" s="45">
        <f t="shared" si="10"/>
        <v>0</v>
      </c>
      <c r="N19" s="45">
        <f t="shared" si="11"/>
        <v>0</v>
      </c>
      <c r="O19" s="45">
        <f t="shared" si="12"/>
        <v>0</v>
      </c>
      <c r="P19" s="45">
        <f t="shared" si="13"/>
        <v>0</v>
      </c>
      <c r="Q19" s="44">
        <f t="shared" si="14"/>
        <v>0</v>
      </c>
    </row>
    <row r="20" spans="1:17" x14ac:dyDescent="0.25">
      <c r="A20" s="52" t="s">
        <v>407</v>
      </c>
      <c r="B20" s="53">
        <f>VLOOKUP($B$4,'NASS (acres)'!$B$4:$S$257,$R43,0)</f>
        <v>0</v>
      </c>
      <c r="C20" s="54">
        <f>VLOOKUP($B$4,'NASS (yield)'!$B$4:$S$257,R43,0)</f>
        <v>0</v>
      </c>
      <c r="D20" s="64">
        <v>0</v>
      </c>
      <c r="E20" s="45">
        <f t="shared" si="2"/>
        <v>0</v>
      </c>
      <c r="F20" s="45">
        <f t="shared" si="3"/>
        <v>0</v>
      </c>
      <c r="G20" s="45">
        <f t="shared" si="4"/>
        <v>0</v>
      </c>
      <c r="H20" s="45">
        <f t="shared" si="5"/>
        <v>0</v>
      </c>
      <c r="I20" s="45">
        <f t="shared" si="6"/>
        <v>0</v>
      </c>
      <c r="J20" s="45">
        <f t="shared" si="7"/>
        <v>0</v>
      </c>
      <c r="K20" s="45">
        <f t="shared" si="8"/>
        <v>0</v>
      </c>
      <c r="L20" s="45">
        <f t="shared" si="9"/>
        <v>0</v>
      </c>
      <c r="M20" s="45">
        <f t="shared" si="10"/>
        <v>0</v>
      </c>
      <c r="N20" s="45">
        <f t="shared" si="11"/>
        <v>0</v>
      </c>
      <c r="O20" s="45">
        <f t="shared" si="12"/>
        <v>0</v>
      </c>
      <c r="P20" s="45">
        <f t="shared" si="13"/>
        <v>0</v>
      </c>
      <c r="Q20" s="44">
        <f t="shared" si="14"/>
        <v>0</v>
      </c>
    </row>
    <row r="21" spans="1:17" x14ac:dyDescent="0.25">
      <c r="A21" s="49" t="s">
        <v>408</v>
      </c>
      <c r="B21" s="50">
        <f>VLOOKUP($B$4,'NASS (acres)'!$B$4:$S$257,$R44,0)</f>
        <v>0</v>
      </c>
      <c r="C21" s="51">
        <f>VLOOKUP($B$4,'NASS (yield)'!$B$4:$S$257,R44,0)</f>
        <v>0</v>
      </c>
      <c r="D21" s="64">
        <v>0</v>
      </c>
      <c r="E21" s="45">
        <f t="shared" si="2"/>
        <v>0</v>
      </c>
      <c r="F21" s="45">
        <f t="shared" si="3"/>
        <v>0</v>
      </c>
      <c r="G21" s="45">
        <f t="shared" si="4"/>
        <v>0</v>
      </c>
      <c r="H21" s="45">
        <f t="shared" si="5"/>
        <v>0</v>
      </c>
      <c r="I21" s="45">
        <f t="shared" si="6"/>
        <v>0</v>
      </c>
      <c r="J21" s="45">
        <f t="shared" si="7"/>
        <v>0</v>
      </c>
      <c r="K21" s="45">
        <f t="shared" si="8"/>
        <v>0</v>
      </c>
      <c r="L21" s="45">
        <f t="shared" si="9"/>
        <v>0</v>
      </c>
      <c r="M21" s="45">
        <f t="shared" si="10"/>
        <v>0</v>
      </c>
      <c r="N21" s="45">
        <f t="shared" si="11"/>
        <v>0</v>
      </c>
      <c r="O21" s="45">
        <f t="shared" si="12"/>
        <v>0</v>
      </c>
      <c r="P21" s="45">
        <f t="shared" si="13"/>
        <v>0</v>
      </c>
      <c r="Q21" s="44">
        <f t="shared" si="14"/>
        <v>0</v>
      </c>
    </row>
    <row r="22" spans="1:17" x14ac:dyDescent="0.25">
      <c r="A22" s="52" t="s">
        <v>409</v>
      </c>
      <c r="B22" s="53">
        <f>VLOOKUP($B$4,'NASS (acres)'!$B$4:$S$257,$R45,0)</f>
        <v>0</v>
      </c>
      <c r="C22" s="54">
        <f>VLOOKUP($B$4,'NASS (yield)'!$B$4:$S$257,R45,0)</f>
        <v>0</v>
      </c>
      <c r="D22" s="64">
        <v>0</v>
      </c>
      <c r="E22" s="45">
        <f t="shared" si="2"/>
        <v>0</v>
      </c>
      <c r="F22" s="45">
        <f t="shared" si="3"/>
        <v>0</v>
      </c>
      <c r="G22" s="45">
        <f t="shared" si="4"/>
        <v>0</v>
      </c>
      <c r="H22" s="45">
        <f t="shared" si="5"/>
        <v>0</v>
      </c>
      <c r="I22" s="45">
        <f t="shared" si="6"/>
        <v>0</v>
      </c>
      <c r="J22" s="45">
        <f t="shared" si="7"/>
        <v>0</v>
      </c>
      <c r="K22" s="45">
        <f t="shared" si="8"/>
        <v>0</v>
      </c>
      <c r="L22" s="45">
        <f t="shared" si="9"/>
        <v>0</v>
      </c>
      <c r="M22" s="45">
        <f t="shared" si="10"/>
        <v>0</v>
      </c>
      <c r="N22" s="45">
        <f t="shared" si="11"/>
        <v>0</v>
      </c>
      <c r="O22" s="45">
        <f t="shared" si="12"/>
        <v>0</v>
      </c>
      <c r="P22" s="45">
        <f t="shared" si="13"/>
        <v>0</v>
      </c>
      <c r="Q22" s="44">
        <f t="shared" si="14"/>
        <v>0</v>
      </c>
    </row>
    <row r="23" spans="1:17" x14ac:dyDescent="0.25">
      <c r="A23" s="49" t="s">
        <v>410</v>
      </c>
      <c r="B23" s="50">
        <f>VLOOKUP($B$4,'NASS (acres)'!$B$4:$S$257,$R46,0)</f>
        <v>0</v>
      </c>
      <c r="C23" s="51">
        <f>VLOOKUP($B$4,'NASS (yield)'!$B$4:$S$257,R46,0)</f>
        <v>0</v>
      </c>
      <c r="D23" s="64">
        <v>0</v>
      </c>
      <c r="E23" s="45">
        <f t="shared" si="2"/>
        <v>0</v>
      </c>
      <c r="F23" s="45">
        <f t="shared" si="3"/>
        <v>0</v>
      </c>
      <c r="G23" s="45">
        <f t="shared" si="4"/>
        <v>0</v>
      </c>
      <c r="H23" s="45">
        <f t="shared" si="5"/>
        <v>0</v>
      </c>
      <c r="I23" s="45">
        <f t="shared" si="6"/>
        <v>0</v>
      </c>
      <c r="J23" s="45">
        <f t="shared" si="7"/>
        <v>0</v>
      </c>
      <c r="K23" s="45">
        <f t="shared" si="8"/>
        <v>0</v>
      </c>
      <c r="L23" s="45">
        <f t="shared" si="9"/>
        <v>0</v>
      </c>
      <c r="M23" s="45">
        <f t="shared" si="10"/>
        <v>0</v>
      </c>
      <c r="N23" s="45">
        <f t="shared" si="11"/>
        <v>0</v>
      </c>
      <c r="O23" s="45">
        <f t="shared" si="12"/>
        <v>0</v>
      </c>
      <c r="P23" s="45">
        <f t="shared" si="13"/>
        <v>0</v>
      </c>
      <c r="Q23" s="44">
        <f t="shared" si="14"/>
        <v>0</v>
      </c>
    </row>
    <row r="24" spans="1:17" x14ac:dyDescent="0.25">
      <c r="A24" s="52" t="s">
        <v>411</v>
      </c>
      <c r="B24" s="53">
        <f>VLOOKUP($B$4,'NASS (acres)'!$B$4:$S$257,$R47,0)</f>
        <v>0</v>
      </c>
      <c r="C24" s="54">
        <f>VLOOKUP($B$4,'NASS (yield)'!$B$4:$S$257,R47,0)</f>
        <v>0</v>
      </c>
      <c r="D24" s="64">
        <v>0</v>
      </c>
      <c r="E24" s="45">
        <f t="shared" si="2"/>
        <v>0</v>
      </c>
      <c r="F24" s="45">
        <f t="shared" si="3"/>
        <v>0</v>
      </c>
      <c r="G24" s="45">
        <f t="shared" si="4"/>
        <v>0</v>
      </c>
      <c r="H24" s="45">
        <f t="shared" si="5"/>
        <v>0</v>
      </c>
      <c r="I24" s="45">
        <f t="shared" si="6"/>
        <v>0</v>
      </c>
      <c r="J24" s="45">
        <f t="shared" si="7"/>
        <v>0</v>
      </c>
      <c r="K24" s="45">
        <f t="shared" si="8"/>
        <v>0</v>
      </c>
      <c r="L24" s="45">
        <f t="shared" si="9"/>
        <v>0</v>
      </c>
      <c r="M24" s="45">
        <f t="shared" si="10"/>
        <v>0</v>
      </c>
      <c r="N24" s="45">
        <f t="shared" si="11"/>
        <v>0</v>
      </c>
      <c r="O24" s="45">
        <f t="shared" si="12"/>
        <v>0</v>
      </c>
      <c r="P24" s="45">
        <f t="shared" si="13"/>
        <v>0</v>
      </c>
      <c r="Q24" s="44">
        <f t="shared" si="14"/>
        <v>0</v>
      </c>
    </row>
    <row r="25" spans="1:17" x14ac:dyDescent="0.25">
      <c r="A25" s="49" t="s">
        <v>412</v>
      </c>
      <c r="B25" s="50">
        <f>VLOOKUP($B$4,'NASS (acres)'!$B$4:$S$257,$R48,0)</f>
        <v>2200</v>
      </c>
      <c r="C25" s="51">
        <f>VLOOKUP($B$4,'NASS (yield)'!$B$4:$S$257,R48,0)</f>
        <v>31</v>
      </c>
      <c r="D25" s="64">
        <v>200</v>
      </c>
      <c r="E25" s="45">
        <f t="shared" si="2"/>
        <v>4650</v>
      </c>
      <c r="F25" s="45">
        <f t="shared" si="3"/>
        <v>3297.5939999999996</v>
      </c>
      <c r="G25" s="45">
        <f t="shared" si="4"/>
        <v>3111.5939999999996</v>
      </c>
      <c r="H25" s="45">
        <f t="shared" si="5"/>
        <v>3018.5940000000005</v>
      </c>
      <c r="I25" s="45">
        <f t="shared" si="6"/>
        <v>0</v>
      </c>
      <c r="J25" s="45">
        <f t="shared" si="7"/>
        <v>0</v>
      </c>
      <c r="K25" s="45">
        <f t="shared" si="8"/>
        <v>0</v>
      </c>
      <c r="L25" s="45">
        <f t="shared" si="9"/>
        <v>0</v>
      </c>
      <c r="M25" s="45">
        <f t="shared" si="10"/>
        <v>0</v>
      </c>
      <c r="N25" s="45">
        <f t="shared" si="11"/>
        <v>0</v>
      </c>
      <c r="O25" s="45">
        <f t="shared" si="12"/>
        <v>4650</v>
      </c>
      <c r="P25" s="45">
        <f t="shared" si="13"/>
        <v>4650</v>
      </c>
      <c r="Q25" s="44">
        <f t="shared" si="14"/>
        <v>23377.781999999999</v>
      </c>
    </row>
    <row r="26" spans="1:17" x14ac:dyDescent="0.25">
      <c r="A26" s="52" t="s">
        <v>413</v>
      </c>
      <c r="B26" s="53">
        <f>VLOOKUP($B$4,'NASS (acres)'!$B$4:$S$257,$R49,0)</f>
        <v>485.5</v>
      </c>
      <c r="C26" s="54">
        <f>VLOOKUP($B$4,'NASS (yield)'!$B$4:$S$257,R49,0)</f>
        <v>485.5</v>
      </c>
      <c r="D26" s="64">
        <v>50</v>
      </c>
      <c r="E26" s="45">
        <f t="shared" si="2"/>
        <v>2022.9166666666667</v>
      </c>
      <c r="F26" s="45">
        <f t="shared" si="3"/>
        <v>2022.9166666666667</v>
      </c>
      <c r="G26" s="45">
        <f t="shared" si="4"/>
        <v>2022.9166666666667</v>
      </c>
      <c r="H26" s="45">
        <f t="shared" si="5"/>
        <v>2022.9166666666667</v>
      </c>
      <c r="I26" s="45">
        <f t="shared" si="6"/>
        <v>2022.9166666666667</v>
      </c>
      <c r="J26" s="45">
        <f t="shared" si="7"/>
        <v>2022.9166666666667</v>
      </c>
      <c r="K26" s="45">
        <f t="shared" si="8"/>
        <v>2022.9166666666667</v>
      </c>
      <c r="L26" s="45">
        <f t="shared" si="9"/>
        <v>2022.9166666666667</v>
      </c>
      <c r="M26" s="45">
        <f t="shared" si="10"/>
        <v>2022.9166666666667</v>
      </c>
      <c r="N26" s="45">
        <f t="shared" si="11"/>
        <v>2022.9166666666667</v>
      </c>
      <c r="O26" s="45">
        <f t="shared" si="12"/>
        <v>2022.9166666666667</v>
      </c>
      <c r="P26" s="45">
        <f t="shared" si="13"/>
        <v>2022.9166666666667</v>
      </c>
      <c r="Q26" s="44">
        <f t="shared" si="14"/>
        <v>24275.000000000004</v>
      </c>
    </row>
    <row r="27" spans="1:17" x14ac:dyDescent="0.25">
      <c r="A27" s="49" t="s">
        <v>414</v>
      </c>
      <c r="B27" s="50">
        <f>VLOOKUP($B$4,'NASS (acres)'!$B$4:$S$257,$R50,0)</f>
        <v>7193.75</v>
      </c>
      <c r="C27" s="51">
        <f>VLOOKUP($B$4,'NASS (yield)'!$B$4:$S$257,R50,0)</f>
        <v>3.3544743701129454</v>
      </c>
      <c r="D27" s="64">
        <v>100</v>
      </c>
      <c r="E27" s="45">
        <f t="shared" si="2"/>
        <v>0</v>
      </c>
      <c r="F27" s="45">
        <f t="shared" si="3"/>
        <v>0</v>
      </c>
      <c r="G27" s="45">
        <f t="shared" si="4"/>
        <v>0</v>
      </c>
      <c r="H27" s="45">
        <f t="shared" si="5"/>
        <v>1761.0990443092962</v>
      </c>
      <c r="I27" s="45">
        <f t="shared" si="6"/>
        <v>4276.9548218940063</v>
      </c>
      <c r="J27" s="45">
        <f t="shared" si="7"/>
        <v>6792.8105994787147</v>
      </c>
      <c r="K27" s="45">
        <f t="shared" si="8"/>
        <v>3438.3362293657688</v>
      </c>
      <c r="L27" s="45">
        <f t="shared" si="9"/>
        <v>1761.0990443092962</v>
      </c>
      <c r="M27" s="45">
        <f t="shared" si="10"/>
        <v>1761.0990443092962</v>
      </c>
      <c r="N27" s="45">
        <f t="shared" si="11"/>
        <v>0</v>
      </c>
      <c r="O27" s="45">
        <f t="shared" si="12"/>
        <v>0</v>
      </c>
      <c r="P27" s="45">
        <f t="shared" si="13"/>
        <v>0</v>
      </c>
      <c r="Q27" s="44">
        <f t="shared" si="14"/>
        <v>19791.39878366638</v>
      </c>
    </row>
    <row r="28" spans="1:17" x14ac:dyDescent="0.25">
      <c r="A28" s="52" t="s">
        <v>415</v>
      </c>
      <c r="B28" s="53">
        <f>VLOOKUP($B$4,'NASS (acres)'!$B$4:$S$257,$R51,0)</f>
        <v>5104.8433530000002</v>
      </c>
      <c r="C28" s="54">
        <f>VLOOKUP($B$4,'NASS (yield)'!$B$4:$S$257,R51,0)</f>
        <v>1.6772371850564727</v>
      </c>
      <c r="D28" s="64">
        <v>100</v>
      </c>
      <c r="E28" s="45">
        <f t="shared" si="2"/>
        <v>0</v>
      </c>
      <c r="F28" s="45">
        <f t="shared" si="3"/>
        <v>0</v>
      </c>
      <c r="G28" s="45">
        <f t="shared" si="4"/>
        <v>0</v>
      </c>
      <c r="H28" s="45">
        <f t="shared" si="5"/>
        <v>419.30929626411813</v>
      </c>
      <c r="I28" s="45">
        <f t="shared" si="6"/>
        <v>1677.2371850564725</v>
      </c>
      <c r="J28" s="45">
        <f t="shared" si="7"/>
        <v>2935.1650738488265</v>
      </c>
      <c r="K28" s="45">
        <f t="shared" si="8"/>
        <v>1257.9278887923545</v>
      </c>
      <c r="L28" s="45">
        <f t="shared" si="9"/>
        <v>419.30929626411813</v>
      </c>
      <c r="M28" s="45">
        <f t="shared" si="10"/>
        <v>419.30929626411813</v>
      </c>
      <c r="N28" s="45">
        <f t="shared" si="11"/>
        <v>0</v>
      </c>
      <c r="O28" s="45">
        <f t="shared" si="12"/>
        <v>0</v>
      </c>
      <c r="P28" s="45">
        <f t="shared" si="13"/>
        <v>0</v>
      </c>
      <c r="Q28" s="44">
        <f t="shared" si="14"/>
        <v>7128.2580364900086</v>
      </c>
    </row>
    <row r="29" spans="1:17" x14ac:dyDescent="0.25">
      <c r="A29" s="41"/>
      <c r="B29" s="26"/>
      <c r="C29" s="57" t="s">
        <v>369</v>
      </c>
      <c r="D29" s="56">
        <f t="shared" ref="D29:P29" si="15">SUM(D13:D28)</f>
        <v>650</v>
      </c>
      <c r="E29" s="55">
        <f t="shared" si="15"/>
        <v>6672.916666666667</v>
      </c>
      <c r="F29" s="55">
        <f t="shared" si="15"/>
        <v>5320.5106666666661</v>
      </c>
      <c r="G29" s="55">
        <f t="shared" si="15"/>
        <v>5134.5106666666661</v>
      </c>
      <c r="H29" s="55">
        <f t="shared" si="15"/>
        <v>7221.9190072400816</v>
      </c>
      <c r="I29" s="55">
        <f t="shared" si="15"/>
        <v>22339.608673617149</v>
      </c>
      <c r="J29" s="55">
        <f t="shared" si="15"/>
        <v>26113.39233999421</v>
      </c>
      <c r="K29" s="55">
        <f t="shared" si="15"/>
        <v>21081.680784824792</v>
      </c>
      <c r="L29" s="55">
        <f t="shared" si="15"/>
        <v>10962.317507240081</v>
      </c>
      <c r="M29" s="55">
        <f t="shared" si="15"/>
        <v>10094.966132240083</v>
      </c>
      <c r="N29" s="55">
        <f t="shared" si="15"/>
        <v>7047.2064166666669</v>
      </c>
      <c r="O29" s="55">
        <f t="shared" si="15"/>
        <v>6672.916666666667</v>
      </c>
      <c r="P29" s="55">
        <f t="shared" si="15"/>
        <v>6672.916666666667</v>
      </c>
      <c r="Q29" s="44"/>
    </row>
    <row r="30" spans="1:17" ht="30.75" customHeight="1" x14ac:dyDescent="0.25">
      <c r="A30" s="41"/>
      <c r="B30" s="26"/>
      <c r="C30" s="42"/>
      <c r="D30" s="13"/>
      <c r="E30" s="13"/>
      <c r="F30" s="13"/>
      <c r="G30" s="13"/>
      <c r="H30" s="13"/>
      <c r="I30" s="40"/>
      <c r="J30" s="13"/>
      <c r="K30" s="13"/>
      <c r="L30" s="13"/>
      <c r="M30" s="40"/>
      <c r="N30" s="13"/>
      <c r="O30" s="101" t="s">
        <v>396</v>
      </c>
      <c r="P30" s="101"/>
      <c r="Q30" s="68">
        <f>IF($S$8=1,"",SUM(E29:P29))</f>
        <v>135334.8621951564</v>
      </c>
    </row>
    <row r="31" spans="1:17" x14ac:dyDescent="0.25">
      <c r="A31" s="17" t="s">
        <v>384</v>
      </c>
      <c r="B31" s="26"/>
      <c r="C31" s="42"/>
      <c r="D31" s="13"/>
      <c r="E31" s="13"/>
      <c r="F31" s="13"/>
      <c r="G31" s="13"/>
      <c r="H31" s="13"/>
      <c r="I31" s="40"/>
      <c r="J31" s="13"/>
      <c r="K31" s="13"/>
      <c r="L31" s="13"/>
      <c r="M31" s="40"/>
      <c r="N31" s="13"/>
      <c r="O31" s="13"/>
      <c r="P31" s="13"/>
      <c r="Q31" s="13"/>
    </row>
    <row r="32" spans="1:17" x14ac:dyDescent="0.25">
      <c r="A32" s="17" t="s">
        <v>385</v>
      </c>
      <c r="B32" s="26"/>
      <c r="C32" s="42"/>
      <c r="D32" s="13"/>
      <c r="E32" s="13"/>
      <c r="F32" s="13"/>
      <c r="G32" s="13"/>
      <c r="H32" s="13"/>
      <c r="I32" s="40"/>
      <c r="J32" s="13"/>
      <c r="K32" s="13"/>
      <c r="L32" s="13"/>
      <c r="M32" s="40"/>
      <c r="N32" s="13"/>
      <c r="O32" s="13"/>
      <c r="P32" s="13"/>
      <c r="Q32" s="13"/>
    </row>
    <row r="33" spans="1:22" ht="15.75" hidden="1" thickBot="1" x14ac:dyDescent="0.3">
      <c r="E33" s="84" t="b">
        <v>0</v>
      </c>
      <c r="F33" s="84" t="b">
        <v>0</v>
      </c>
      <c r="G33" s="84" t="b">
        <v>0</v>
      </c>
      <c r="H33" s="84" t="b">
        <v>0</v>
      </c>
      <c r="I33" s="85" t="b">
        <v>0</v>
      </c>
      <c r="J33" s="84" t="b">
        <v>0</v>
      </c>
      <c r="K33" s="84" t="b">
        <v>0</v>
      </c>
      <c r="L33" s="84" t="b">
        <v>0</v>
      </c>
      <c r="M33" s="85" t="b">
        <v>0</v>
      </c>
      <c r="N33" s="84" t="b">
        <v>0</v>
      </c>
      <c r="O33" s="84" t="b">
        <v>0</v>
      </c>
      <c r="P33" s="84" t="b">
        <v>0</v>
      </c>
    </row>
    <row r="34" spans="1:22" hidden="1" x14ac:dyDescent="0.25">
      <c r="A34" s="32" t="s">
        <v>358</v>
      </c>
      <c r="B34" s="33">
        <v>1</v>
      </c>
      <c r="C34" s="33">
        <v>2</v>
      </c>
      <c r="D34" s="33">
        <v>3</v>
      </c>
      <c r="E34" s="33">
        <v>4</v>
      </c>
      <c r="F34" s="33">
        <v>5</v>
      </c>
      <c r="G34" s="33">
        <v>6</v>
      </c>
      <c r="H34" s="33">
        <v>7</v>
      </c>
      <c r="I34" s="33">
        <v>8</v>
      </c>
      <c r="J34" s="33">
        <v>9</v>
      </c>
      <c r="K34" s="33">
        <v>10</v>
      </c>
      <c r="L34" s="33">
        <v>11</v>
      </c>
      <c r="M34" s="34">
        <v>12</v>
      </c>
      <c r="O34" t="s">
        <v>256</v>
      </c>
      <c r="S34">
        <f>SUM(S2:S4)</f>
        <v>26610.760019666668</v>
      </c>
    </row>
    <row r="35" spans="1:22" hidden="1" x14ac:dyDescent="0.25">
      <c r="A35" s="7"/>
      <c r="B35" s="22" t="s">
        <v>320</v>
      </c>
      <c r="C35" s="22" t="s">
        <v>321</v>
      </c>
      <c r="D35" s="22" t="s">
        <v>322</v>
      </c>
      <c r="E35" s="22" t="s">
        <v>323</v>
      </c>
      <c r="F35" s="22" t="s">
        <v>267</v>
      </c>
      <c r="G35" s="22" t="s">
        <v>324</v>
      </c>
      <c r="H35" s="35" t="s">
        <v>325</v>
      </c>
      <c r="I35" s="22" t="s">
        <v>326</v>
      </c>
      <c r="J35" s="22" t="s">
        <v>327</v>
      </c>
      <c r="K35" s="22" t="s">
        <v>328</v>
      </c>
      <c r="L35" s="22" t="s">
        <v>329</v>
      </c>
      <c r="M35" s="36" t="s">
        <v>330</v>
      </c>
      <c r="N35" s="22"/>
      <c r="O35" s="22" t="s">
        <v>347</v>
      </c>
      <c r="P35" s="22" t="s">
        <v>346</v>
      </c>
      <c r="Q35" s="22" t="s">
        <v>347</v>
      </c>
      <c r="S35" s="22" t="s">
        <v>355</v>
      </c>
      <c r="T35" s="22" t="s">
        <v>348</v>
      </c>
      <c r="U35" s="22" t="s">
        <v>357</v>
      </c>
    </row>
    <row r="36" spans="1:22" hidden="1" x14ac:dyDescent="0.25">
      <c r="A36" s="49" t="s">
        <v>331</v>
      </c>
      <c r="B36" s="21">
        <f>IF(B$34&lt;$U36,0,(VLOOKUP($T36,CropGrowthStageDamageCurves!$A$3:$M$19,(B$34-$U36+2),FALSE)))</f>
        <v>0</v>
      </c>
      <c r="C36" s="21">
        <f>IF(C$34&lt;$U36,0,(VLOOKUP($T36,CropGrowthStageDamageCurves!$A$3:$M$19,(C$34-$U36+2),FALSE)))</f>
        <v>0</v>
      </c>
      <c r="D36" s="21">
        <f>IF(D$34&lt;$U36,0,(VLOOKUP($T36,CropGrowthStageDamageCurves!$A$3:$M$19,(D$34-$U36+2),FALSE)))</f>
        <v>0</v>
      </c>
      <c r="E36" s="21">
        <f>IF(E$34&lt;$U36,0,(VLOOKUP($T36,CropGrowthStageDamageCurves!$A$3:$M$19,(E$34-$U36+2),FALSE)))</f>
        <v>97</v>
      </c>
      <c r="F36" s="21">
        <f>IF(F$34&lt;$U36,0,(VLOOKUP($T36,CropGrowthStageDamageCurves!$A$3:$M$19,(F$34-$U36+2),FALSE)))</f>
        <v>82</v>
      </c>
      <c r="G36" s="21">
        <f>IF(G$34&lt;$U36,0,(VLOOKUP($T36,CropGrowthStageDamageCurves!$A$3:$M$19,(G$34-$U36+2),FALSE)))</f>
        <v>66</v>
      </c>
      <c r="H36" s="21">
        <f>IF(H$34&lt;$U36,0,(VLOOKUP($T36,CropGrowthStageDamageCurves!$A$3:$M$19,(H$34-$U36+2),FALSE)))</f>
        <v>51</v>
      </c>
      <c r="I36" s="21">
        <f>IF(I$34&lt;$U36,0,(VLOOKUP($T36,CropGrowthStageDamageCurves!$A$3:$M$19,(I$34-$U36+2),FALSE)))</f>
        <v>0</v>
      </c>
      <c r="J36" s="21">
        <f>IF(J$34&lt;$U36,0,(VLOOKUP($T36,CropGrowthStageDamageCurves!$A$3:$M$19,(J$34-$U36+2),FALSE)))</f>
        <v>0</v>
      </c>
      <c r="K36" s="21">
        <f>IF(K$34&lt;$U36,0,(VLOOKUP($T36,CropGrowthStageDamageCurves!$A$3:$M$19,(K$34-$U36+2),FALSE)))</f>
        <v>0</v>
      </c>
      <c r="L36" s="21">
        <f>IF(L$34&lt;$U36,0,(VLOOKUP($T36,CropGrowthStageDamageCurves!$A$3:$M$19,(L$34-$U36+2),FALSE)))</f>
        <v>0</v>
      </c>
      <c r="M36" s="21">
        <f>IF(M$34&lt;$U36,0,(VLOOKUP($T36,CropGrowthStageDamageCurves!$A$3:$M$19,(M$34-$U36+2),FALSE)))</f>
        <v>0</v>
      </c>
      <c r="N36" s="21"/>
      <c r="O36" s="29">
        <f>VLOOKUP($B$4,'NASS (yield)'!$B$4:$S$257,R36,0)</f>
        <v>0</v>
      </c>
      <c r="P36" s="28">
        <f>VLOOKUP(AGFLT!$B$4,'NASS (acres)'!$B$4:$S$257,R36,0)</f>
        <v>0</v>
      </c>
      <c r="Q36" s="29">
        <f>IF(O36=0,Lookups!I2,AGFLT!O36)</f>
        <v>129.71973684210528</v>
      </c>
      <c r="R36">
        <v>2</v>
      </c>
      <c r="S36">
        <f>P36/$S$34</f>
        <v>0</v>
      </c>
      <c r="T36">
        <v>1</v>
      </c>
      <c r="U36">
        <f>VLOOKUP($B$4,CountyPlantMo!$B$4:$S$257,R36,FALSE)</f>
        <v>4</v>
      </c>
      <c r="V36" s="30">
        <f>VLOOKUP(T36,Lookups!A2:J20,4,FALSE)</f>
        <v>4.9000000000000004</v>
      </c>
    </row>
    <row r="37" spans="1:22" hidden="1" x14ac:dyDescent="0.25">
      <c r="A37" s="52" t="s">
        <v>332</v>
      </c>
      <c r="B37" s="21">
        <f>IF(B$34&lt;$U37,0,(VLOOKUP($T37,CropGrowthStageDamageCurves!$A$3:$M$19,(B$34-$U37+2),FALSE)))</f>
        <v>0</v>
      </c>
      <c r="C37" s="21">
        <f>IF(C$34&lt;$U37,0,(VLOOKUP($T37,CropGrowthStageDamageCurves!$A$3:$M$19,(C$34-$U37+2),FALSE)))</f>
        <v>0</v>
      </c>
      <c r="D37" s="21">
        <f>IF(D$34&lt;$U37,0,(VLOOKUP($T37,CropGrowthStageDamageCurves!$A$3:$M$19,(D$34-$U37+2),FALSE)))</f>
        <v>0</v>
      </c>
      <c r="E37" s="21">
        <f>IF(E$34&lt;$U37,0,(VLOOKUP($T37,CropGrowthStageDamageCurves!$A$3:$M$19,(E$34-$U37+2),FALSE)))</f>
        <v>97</v>
      </c>
      <c r="F37" s="21">
        <f>IF(F$34&lt;$U37,0,(VLOOKUP($T37,CropGrowthStageDamageCurves!$A$3:$M$19,(F$34-$U37+2),FALSE)))</f>
        <v>82</v>
      </c>
      <c r="G37" s="21">
        <f>IF(G$34&lt;$U37,0,(VLOOKUP($T37,CropGrowthStageDamageCurves!$A$3:$M$19,(G$34-$U37+2),FALSE)))</f>
        <v>66</v>
      </c>
      <c r="H37" s="21">
        <f>IF(H$34&lt;$U37,0,(VLOOKUP($T37,CropGrowthStageDamageCurves!$A$3:$M$19,(H$34-$U37+2),FALSE)))</f>
        <v>51</v>
      </c>
      <c r="I37" s="21">
        <f>IF(I$34&lt;$U37,0,(VLOOKUP($T37,CropGrowthStageDamageCurves!$A$3:$M$19,(I$34-$U37+2),FALSE)))</f>
        <v>0</v>
      </c>
      <c r="J37" s="21">
        <f>IF(J$34&lt;$U37,0,(VLOOKUP($T37,CropGrowthStageDamageCurves!$A$3:$M$19,(J$34-$U37+2),FALSE)))</f>
        <v>0</v>
      </c>
      <c r="K37" s="21">
        <f>IF(K$34&lt;$U37,0,(VLOOKUP($T37,CropGrowthStageDamageCurves!$A$3:$M$19,(K$34-$U37+2),FALSE)))</f>
        <v>0</v>
      </c>
      <c r="L37" s="21">
        <f>IF(L$34&lt;$U37,0,(VLOOKUP($T37,CropGrowthStageDamageCurves!$A$3:$M$19,(L$34-$U37+2),FALSE)))</f>
        <v>0</v>
      </c>
      <c r="M37" s="21">
        <f>IF(M$34&lt;$U37,0,(VLOOKUP($T37,CropGrowthStageDamageCurves!$A$3:$M$19,(M$34-$U37+2),FALSE)))</f>
        <v>0</v>
      </c>
      <c r="N37" s="21"/>
      <c r="O37" s="29">
        <f>VLOOKUP($B$4,'NASS (yield)'!$B$4:$S$257,R37,0)</f>
        <v>0</v>
      </c>
      <c r="P37" s="28">
        <f>VLOOKUP($B$4,'NASS (acres)'!$B$4:$S$257,R37,0)</f>
        <v>0</v>
      </c>
      <c r="Q37" s="29">
        <f>IF(O37=0,Lookups!I3,AGFLT!O37)</f>
        <v>68.732894736842084</v>
      </c>
      <c r="R37">
        <v>3</v>
      </c>
      <c r="S37">
        <f t="shared" ref="S37:S50" si="16">P37/$S$34</f>
        <v>0</v>
      </c>
      <c r="T37">
        <v>2</v>
      </c>
      <c r="U37">
        <f>VLOOKUP($B$4,CountyPlantMo!$B$4:$S$257,R37,FALSE)</f>
        <v>4</v>
      </c>
      <c r="V37" s="30">
        <f>VLOOKUP(T37,Lookups!A3:J21,4,FALSE)</f>
        <v>4.9000000000000004</v>
      </c>
    </row>
    <row r="38" spans="1:22" hidden="1" x14ac:dyDescent="0.25">
      <c r="A38" s="49" t="s">
        <v>333</v>
      </c>
      <c r="B38" s="21">
        <f>IF(B$34&lt;$U38,0,(VLOOKUP($T38,CropGrowthStageDamageCurves!$A$3:$M$19,(B$34-$U38+2),FALSE)))</f>
        <v>0</v>
      </c>
      <c r="C38" s="21">
        <f>IF(C$34&lt;$U38,0,(VLOOKUP($T38,CropGrowthStageDamageCurves!$A$3:$M$19,(C$34-$U38+2),FALSE)))</f>
        <v>0</v>
      </c>
      <c r="D38" s="21">
        <f>IF(D$34&lt;$U38,0,(VLOOKUP($T38,CropGrowthStageDamageCurves!$A$3:$M$19,(D$34-$U38+2),FALSE)))</f>
        <v>0</v>
      </c>
      <c r="E38" s="21">
        <f>IF(E$34&lt;$U38,0,(VLOOKUP($T38,CropGrowthStageDamageCurves!$A$3:$M$19,(E$34-$U38+2),FALSE)))</f>
        <v>0</v>
      </c>
      <c r="F38" s="21">
        <f>IF(F$34&lt;$U38,0,(VLOOKUP($T38,CropGrowthStageDamageCurves!$A$3:$M$19,(F$34-$U38+2),FALSE)))</f>
        <v>60.75</v>
      </c>
      <c r="G38" s="21">
        <f>IF(G$34&lt;$U38,0,(VLOOKUP($T38,CropGrowthStageDamageCurves!$A$3:$M$19,(G$34-$U38+2),FALSE)))</f>
        <v>54.710999999999999</v>
      </c>
      <c r="H38" s="21">
        <f>IF(H$34&lt;$U38,0,(VLOOKUP($T38,CropGrowthStageDamageCurves!$A$3:$M$19,(H$34-$U38+2),FALSE)))</f>
        <v>48.671999999999997</v>
      </c>
      <c r="I38" s="21">
        <f>IF(I$34&lt;$U38,0,(VLOOKUP($T38,CropGrowthStageDamageCurves!$A$3:$M$19,(I$34-$U38+2),FALSE)))</f>
        <v>42.632999999999996</v>
      </c>
      <c r="J38" s="21">
        <f>IF(J$34&lt;$U38,0,(VLOOKUP($T38,CropGrowthStageDamageCurves!$A$3:$M$19,(J$34-$U38+2),FALSE)))</f>
        <v>36.593999999999994</v>
      </c>
      <c r="K38" s="21">
        <f>IF(K$34&lt;$U38,0,(VLOOKUP($T38,CropGrowthStageDamageCurves!$A$3:$M$19,(K$34-$U38+2),FALSE)))</f>
        <v>30.555</v>
      </c>
      <c r="L38" s="21">
        <f>IF(L$34&lt;$U38,0,(VLOOKUP($T38,CropGrowthStageDamageCurves!$A$3:$M$19,(L$34-$U38+2),FALSE)))</f>
        <v>0</v>
      </c>
      <c r="M38" s="21">
        <f>IF(M$34&lt;$U38,0,(VLOOKUP($T38,CropGrowthStageDamageCurves!$A$3:$M$19,(M$34-$U38+2),FALSE)))</f>
        <v>0</v>
      </c>
      <c r="N38" s="21"/>
      <c r="O38" s="29">
        <f>VLOOKUP($B$4,'NASS (yield)'!$B$4:$S$257,R38,0)</f>
        <v>1099</v>
      </c>
      <c r="P38" s="28">
        <f>VLOOKUP($B$4,'NASS (acres)'!$B$4:$S$257,R38,0)</f>
        <v>4866.666666666667</v>
      </c>
      <c r="Q38" s="29">
        <f>IF(O38=0,Lookups!I4,AGFLT!O38)</f>
        <v>1099</v>
      </c>
      <c r="R38">
        <v>4</v>
      </c>
      <c r="S38">
        <f t="shared" si="16"/>
        <v>0.18288341494455473</v>
      </c>
      <c r="T38">
        <v>3</v>
      </c>
      <c r="U38">
        <f>VLOOKUP($B$4,CountyPlantMo!$B$4:$S$257,R38,FALSE)</f>
        <v>5</v>
      </c>
      <c r="V38" s="30">
        <f>VLOOKUP(T38,Lookups!A4:J22,4,FALSE)</f>
        <v>0.75</v>
      </c>
    </row>
    <row r="39" spans="1:22" hidden="1" x14ac:dyDescent="0.25">
      <c r="A39" s="52" t="s">
        <v>334</v>
      </c>
      <c r="B39" s="21">
        <f>IF(B$34&lt;$U39,0,(VLOOKUP($T39,CropGrowthStageDamageCurves!$A$3:$M$19,(B$34-$U39+2),FALSE)))</f>
        <v>0</v>
      </c>
      <c r="C39" s="21">
        <f>IF(C$34&lt;$U39,0,(VLOOKUP($T39,CropGrowthStageDamageCurves!$A$3:$M$19,(C$34-$U39+2),FALSE)))</f>
        <v>0</v>
      </c>
      <c r="D39" s="21">
        <f>IF(D$34&lt;$U39,0,(VLOOKUP($T39,CropGrowthStageDamageCurves!$A$3:$M$19,(D$34-$U39+2),FALSE)))</f>
        <v>0</v>
      </c>
      <c r="E39" s="21">
        <f>IF(E$34&lt;$U39,0,(VLOOKUP($T39,CropGrowthStageDamageCurves!$A$3:$M$19,(E$34-$U39+2),FALSE)))</f>
        <v>0</v>
      </c>
      <c r="F39" s="21">
        <f>IF(F$34&lt;$U39,0,(VLOOKUP($T39,CropGrowthStageDamageCurves!$A$3:$M$19,(F$34-$U39+2),FALSE)))</f>
        <v>60.75</v>
      </c>
      <c r="G39" s="21">
        <f>IF(G$34&lt;$U39,0,(VLOOKUP($T39,CropGrowthStageDamageCurves!$A$3:$M$19,(G$34-$U39+2),FALSE)))</f>
        <v>54.710999999999999</v>
      </c>
      <c r="H39" s="21">
        <f>IF(H$34&lt;$U39,0,(VLOOKUP($T39,CropGrowthStageDamageCurves!$A$3:$M$19,(H$34-$U39+2),FALSE)))</f>
        <v>48.671999999999997</v>
      </c>
      <c r="I39" s="21">
        <f>IF(I$34&lt;$U39,0,(VLOOKUP($T39,CropGrowthStageDamageCurves!$A$3:$M$19,(I$34-$U39+2),FALSE)))</f>
        <v>42.632999999999996</v>
      </c>
      <c r="J39" s="21">
        <f>IF(J$34&lt;$U39,0,(VLOOKUP($T39,CropGrowthStageDamageCurves!$A$3:$M$19,(J$34-$U39+2),FALSE)))</f>
        <v>36.593999999999994</v>
      </c>
      <c r="K39" s="21">
        <f>IF(K$34&lt;$U39,0,(VLOOKUP($T39,CropGrowthStageDamageCurves!$A$3:$M$19,(K$34-$U39+2),FALSE)))</f>
        <v>30.555</v>
      </c>
      <c r="L39" s="21">
        <f>IF(L$34&lt;$U39,0,(VLOOKUP($T39,CropGrowthStageDamageCurves!$A$3:$M$19,(L$34-$U39+2),FALSE)))</f>
        <v>0</v>
      </c>
      <c r="M39" s="21">
        <f>IF(M$34&lt;$U39,0,(VLOOKUP($T39,CropGrowthStageDamageCurves!$A$3:$M$19,(M$34-$U39+2),FALSE)))</f>
        <v>0</v>
      </c>
      <c r="N39" s="21"/>
      <c r="O39" s="29">
        <f>VLOOKUP($B$4,'NASS (yield)'!$B$4:$S$257,R39,0)</f>
        <v>1199</v>
      </c>
      <c r="P39" s="28">
        <f>VLOOKUP($B$4,'NASS (acres)'!$B$4:$S$257,R39,0)</f>
        <v>6760</v>
      </c>
      <c r="Q39" s="29">
        <f>IF(O39=0,Lookups!I5,AGFLT!O39)</f>
        <v>1199</v>
      </c>
      <c r="R39">
        <v>5</v>
      </c>
      <c r="S39">
        <f t="shared" si="16"/>
        <v>0.25403257911476507</v>
      </c>
      <c r="T39">
        <v>4</v>
      </c>
      <c r="U39">
        <f>VLOOKUP($B$4,CountyPlantMo!$B$4:$S$257,R39,FALSE)</f>
        <v>5</v>
      </c>
      <c r="V39" s="30">
        <f>VLOOKUP(T39,Lookups!A5:J23,4,FALSE)</f>
        <v>0.75</v>
      </c>
    </row>
    <row r="40" spans="1:22" hidden="1" x14ac:dyDescent="0.25">
      <c r="A40" s="49" t="s">
        <v>313</v>
      </c>
      <c r="B40" s="21">
        <f>IF(B$34&lt;$U40,0,(VLOOKUP($T40,CropGrowthStageDamageCurves!$A$3:$M$19,(B$34-$U40+2),FALSE)))</f>
        <v>31</v>
      </c>
      <c r="C40" s="21">
        <f>IF(C$34&lt;$U40,0,(VLOOKUP($T40,CropGrowthStageDamageCurves!$A$3:$M$19,(C$34-$U40+2),FALSE)))</f>
        <v>29</v>
      </c>
      <c r="D40" s="21">
        <f>IF(D$34&lt;$U40,0,(VLOOKUP($T40,CropGrowthStageDamageCurves!$A$3:$M$19,(D$34-$U40+2),FALSE)))</f>
        <v>25</v>
      </c>
      <c r="E40" s="21">
        <f>IF(E$34&lt;$U40,0,(VLOOKUP($T40,CropGrowthStageDamageCurves!$A$3:$M$19,(E$34-$U40+2),FALSE)))</f>
        <v>23</v>
      </c>
      <c r="F40" s="21">
        <f>IF(F$34&lt;$U40,0,(VLOOKUP($T40,CropGrowthStageDamageCurves!$A$3:$M$19,(F$34-$U40+2),FALSE)))</f>
        <v>0</v>
      </c>
      <c r="G40" s="21">
        <f>IF(G$34&lt;$U40,0,(VLOOKUP($T40,CropGrowthStageDamageCurves!$A$3:$M$19,(G$34-$U40+2),FALSE)))</f>
        <v>0</v>
      </c>
      <c r="H40" s="21">
        <f>IF(H$34&lt;$U40,0,(VLOOKUP($T40,CropGrowthStageDamageCurves!$A$3:$M$19,(H$34-$U40+2),FALSE)))</f>
        <v>0</v>
      </c>
      <c r="I40" s="21">
        <f>IF(I$34&lt;$U40,0,(VLOOKUP($T40,CropGrowthStageDamageCurves!$A$3:$M$19,(I$34-$U40+2),FALSE)))</f>
        <v>0</v>
      </c>
      <c r="J40" s="21">
        <f>IF(J$34&lt;$U40,0,(VLOOKUP($T40,CropGrowthStageDamageCurves!$A$3:$M$19,(J$34-$U40+2),FALSE)))</f>
        <v>0</v>
      </c>
      <c r="K40" s="21">
        <f>IF(K$34&lt;$U40,0,(VLOOKUP($T40,CropGrowthStageDamageCurves!$A$3:$M$19,(K$34-$U40+2),FALSE)))</f>
        <v>0</v>
      </c>
      <c r="L40" s="21">
        <f>IF(L$34&lt;$U40,0,(VLOOKUP($T40,CropGrowthStageDamageCurves!$A$3:$M$19,(L$34-$U40+2),FALSE)))</f>
        <v>31</v>
      </c>
      <c r="M40" s="21">
        <f>IF(M$34&lt;$U40,0,(VLOOKUP($T40,CropGrowthStageDamageCurves!$A$3:$M$19,(M$34-$U40+2),FALSE)))</f>
        <v>32</v>
      </c>
      <c r="N40" s="21"/>
      <c r="O40" s="29">
        <f>VLOOKUP($B$4,'NASS (yield)'!$B$4:$S$257,R40,0)</f>
        <v>0</v>
      </c>
      <c r="P40" s="28">
        <f>VLOOKUP($B$4,'NASS (acres)'!$B$4:$S$257,R40,0)</f>
        <v>0</v>
      </c>
      <c r="Q40" s="29">
        <f>IF(O40=0,Lookups!I6,AGFLT!O40)</f>
        <v>40.822535211267621</v>
      </c>
      <c r="R40">
        <v>6</v>
      </c>
      <c r="S40">
        <f t="shared" si="16"/>
        <v>0</v>
      </c>
      <c r="T40">
        <v>5</v>
      </c>
      <c r="U40">
        <f>VLOOKUP($B$4,CountyPlantMo!$B$4:$S$257,R40,FALSE)</f>
        <v>1</v>
      </c>
      <c r="V40" s="30">
        <f>VLOOKUP(T40,Lookups!A6:J24,4,FALSE)</f>
        <v>9</v>
      </c>
    </row>
    <row r="41" spans="1:22" hidden="1" x14ac:dyDescent="0.25">
      <c r="A41" s="52" t="s">
        <v>314</v>
      </c>
      <c r="B41" s="21">
        <f>IF(B$34&lt;$U41,0,(VLOOKUP($T41,CropGrowthStageDamageCurves!$A$3:$M$19,(B$34-$U41+2),FALSE)))</f>
        <v>0</v>
      </c>
      <c r="C41" s="21">
        <f>IF(C$34&lt;$U41,0,(VLOOKUP($T41,CropGrowthStageDamageCurves!$A$3:$M$19,(C$34-$U41+2),FALSE)))</f>
        <v>0</v>
      </c>
      <c r="D41" s="21">
        <f>IF(D$34&lt;$U41,0,(VLOOKUP($T41,CropGrowthStageDamageCurves!$A$3:$M$19,(D$34-$U41+2),FALSE)))</f>
        <v>0</v>
      </c>
      <c r="E41" s="21">
        <f>IF(E$34&lt;$U41,0,(VLOOKUP($T41,CropGrowthStageDamageCurves!$A$3:$M$19,(E$34-$U41+2),FALSE)))</f>
        <v>0</v>
      </c>
      <c r="F41" s="21">
        <f>IF(F$34&lt;$U41,0,(VLOOKUP($T41,CropGrowthStageDamageCurves!$A$3:$M$19,(F$34-$U41+2),FALSE)))</f>
        <v>0</v>
      </c>
      <c r="G41" s="21">
        <f>IF(G$34&lt;$U41,0,(VLOOKUP($T41,CropGrowthStageDamageCurves!$A$3:$M$19,(G$34-$U41+2),FALSE)))</f>
        <v>0</v>
      </c>
      <c r="H41" s="21">
        <f>IF(H$34&lt;$U41,0,(VLOOKUP($T41,CropGrowthStageDamageCurves!$A$3:$M$19,(H$34-$U41+2),FALSE)))</f>
        <v>17</v>
      </c>
      <c r="I41" s="21">
        <f>IF(I$34&lt;$U41,0,(VLOOKUP($T41,CropGrowthStageDamageCurves!$A$3:$M$19,(I$34-$U41+2),FALSE)))</f>
        <v>31</v>
      </c>
      <c r="J41" s="21">
        <f>IF(J$34&lt;$U41,0,(VLOOKUP($T41,CropGrowthStageDamageCurves!$A$3:$M$19,(J$34-$U41+2),FALSE)))</f>
        <v>45</v>
      </c>
      <c r="K41" s="21">
        <f>IF(K$34&lt;$U41,0,(VLOOKUP($T41,CropGrowthStageDamageCurves!$A$3:$M$19,(K$34-$U41+2),FALSE)))</f>
        <v>45</v>
      </c>
      <c r="L41" s="21">
        <f>IF(L$34&lt;$U41,0,(VLOOKUP($T41,CropGrowthStageDamageCurves!$A$3:$M$19,(L$34-$U41+2),FALSE)))</f>
        <v>45</v>
      </c>
      <c r="M41" s="21">
        <f>IF(M$34&lt;$U41,0,(VLOOKUP($T41,CropGrowthStageDamageCurves!$A$3:$M$19,(M$34-$U41+2),FALSE)))</f>
        <v>0</v>
      </c>
      <c r="N41" s="21"/>
      <c r="O41" s="29">
        <f>VLOOKUP($B$4,'NASS (yield)'!$B$4:$S$257,R41,0)</f>
        <v>0</v>
      </c>
      <c r="P41" s="28">
        <f>VLOOKUP($B$4,'NASS (acres)'!$B$4:$S$257,R41,0)</f>
        <v>0</v>
      </c>
      <c r="Q41" s="29">
        <f>IF(O41=0,Lookups!I7,AGFLT!O41)</f>
        <v>3123.8095238095239</v>
      </c>
      <c r="R41">
        <v>7</v>
      </c>
      <c r="S41">
        <f t="shared" si="16"/>
        <v>0</v>
      </c>
      <c r="T41">
        <v>6</v>
      </c>
      <c r="U41">
        <f>VLOOKUP($B$4,CountyPlantMo!$B$4:$S$257,R41,FALSE)</f>
        <v>7</v>
      </c>
      <c r="V41" s="30">
        <f>VLOOKUP(T41,Lookups!A7:J25,4,FALSE)</f>
        <v>0.27</v>
      </c>
    </row>
    <row r="42" spans="1:22" hidden="1" x14ac:dyDescent="0.25">
      <c r="A42" s="49" t="s">
        <v>315</v>
      </c>
      <c r="B42" s="21">
        <f>IF(B$34&lt;$U42,0,(VLOOKUP($T42,CropGrowthStageDamageCurves!$A$3:$M$19,(B$34-$U42+2),FALSE)))</f>
        <v>0</v>
      </c>
      <c r="C42" s="21">
        <f>IF(C$34&lt;$U42,0,(VLOOKUP($T42,CropGrowthStageDamageCurves!$A$3:$M$19,(C$34-$U42+2),FALSE)))</f>
        <v>0</v>
      </c>
      <c r="D42" s="21">
        <f>IF(D$34&lt;$U42,0,(VLOOKUP($T42,CropGrowthStageDamageCurves!$A$3:$M$19,(D$34-$U42+2),FALSE)))</f>
        <v>0</v>
      </c>
      <c r="E42" s="21">
        <f>IF(E$34&lt;$U42,0,(VLOOKUP($T42,CropGrowthStageDamageCurves!$A$3:$M$19,(E$34-$U42+2),FALSE)))</f>
        <v>0</v>
      </c>
      <c r="F42" s="21">
        <f>IF(F$34&lt;$U42,0,(VLOOKUP($T42,CropGrowthStageDamageCurves!$A$3:$M$19,(F$34-$U42+2),FALSE)))</f>
        <v>0</v>
      </c>
      <c r="G42" s="21">
        <f>IF(G$34&lt;$U42,0,(VLOOKUP($T42,CropGrowthStageDamageCurves!$A$3:$M$19,(G$34-$U42+2),FALSE)))</f>
        <v>0</v>
      </c>
      <c r="H42" s="21">
        <f>IF(H$34&lt;$U42,0,(VLOOKUP($T42,CropGrowthStageDamageCurves!$A$3:$M$19,(H$34-$U42+2),FALSE)))</f>
        <v>0</v>
      </c>
      <c r="I42" s="21">
        <f>IF(I$34&lt;$U42,0,(VLOOKUP($T42,CropGrowthStageDamageCurves!$A$3:$M$19,(I$34-$U42+2),FALSE)))</f>
        <v>0</v>
      </c>
      <c r="J42" s="21">
        <f>IF(J$34&lt;$U42,0,(VLOOKUP($T42,CropGrowthStageDamageCurves!$A$3:$M$19,(J$34-$U42+2),FALSE)))</f>
        <v>0</v>
      </c>
      <c r="K42" s="21">
        <f>IF(K$34&lt;$U42,0,(VLOOKUP($T42,CropGrowthStageDamageCurves!$A$3:$M$19,(K$34-$U42+2),FALSE)))</f>
        <v>0</v>
      </c>
      <c r="L42" s="21">
        <f>IF(L$34&lt;$U42,0,(VLOOKUP($T42,CropGrowthStageDamageCurves!$A$3:$M$19,(L$34-$U42+2),FALSE)))</f>
        <v>0</v>
      </c>
      <c r="M42" s="21">
        <f>IF(M$34&lt;$U42,0,(VLOOKUP($T42,CropGrowthStageDamageCurves!$A$3:$M$19,(M$34-$U42+2),FALSE)))</f>
        <v>0</v>
      </c>
      <c r="N42" s="21"/>
      <c r="O42" s="29">
        <f>VLOOKUP($B$4,'NASS (yield)'!$B$4:$S$257,R42,0)</f>
        <v>0</v>
      </c>
      <c r="P42" s="28">
        <f>VLOOKUP($B$4,'NASS (acres)'!$B$4:$S$257,R42,0)</f>
        <v>0</v>
      </c>
      <c r="Q42" s="29">
        <f>IF(O42=0,Lookups!I8,AGFLT!O42)</f>
        <v>7754.782608695652</v>
      </c>
      <c r="R42">
        <v>8</v>
      </c>
      <c r="S42">
        <f t="shared" si="16"/>
        <v>0</v>
      </c>
      <c r="T42">
        <v>7</v>
      </c>
      <c r="U42">
        <f>VLOOKUP($B$4,CountyPlantMo!$B$4:$S$257,R42,FALSE)</f>
        <v>5</v>
      </c>
      <c r="V42" s="30">
        <f>VLOOKUP(T42,Lookups!A8:J26,4,FALSE)</f>
        <v>0.18</v>
      </c>
    </row>
    <row r="43" spans="1:22" hidden="1" x14ac:dyDescent="0.25">
      <c r="A43" s="52" t="s">
        <v>372</v>
      </c>
      <c r="B43" s="21">
        <f>IF(B$34&lt;$U43,0,(VLOOKUP($T43,CropGrowthStageDamageCurves!$A$3:$M$19,(B$34-$U43+2),FALSE)))</f>
        <v>0</v>
      </c>
      <c r="C43" s="21">
        <f>IF(C$34&lt;$U43,0,(VLOOKUP($T43,CropGrowthStageDamageCurves!$A$3:$M$19,(C$34-$U43+2),FALSE)))</f>
        <v>0</v>
      </c>
      <c r="D43" s="21">
        <f>IF(D$34&lt;$U43,0,(VLOOKUP($T43,CropGrowthStageDamageCurves!$A$3:$M$19,(D$34-$U43+2),FALSE)))</f>
        <v>0</v>
      </c>
      <c r="E43" s="21">
        <f>IF(E$34&lt;$U43,0,(VLOOKUP($T43,CropGrowthStageDamageCurves!$A$3:$M$19,(E$34-$U43+2),FALSE)))</f>
        <v>30</v>
      </c>
      <c r="F43" s="21">
        <f>IF(F$34&lt;$U43,0,(VLOOKUP($T43,CropGrowthStageDamageCurves!$A$3:$M$19,(F$34-$U43+2),FALSE)))</f>
        <v>35</v>
      </c>
      <c r="G43" s="21">
        <f>IF(G$34&lt;$U43,0,(VLOOKUP($T43,CropGrowthStageDamageCurves!$A$3:$M$19,(G$34-$U43+2),FALSE)))</f>
        <v>20</v>
      </c>
      <c r="H43" s="21">
        <f>IF(H$34&lt;$U43,0,(VLOOKUP($T43,CropGrowthStageDamageCurves!$A$3:$M$19,(H$34-$U43+2),FALSE)))</f>
        <v>0</v>
      </c>
      <c r="I43" s="21">
        <f>IF(I$34&lt;$U43,0,(VLOOKUP($T43,CropGrowthStageDamageCurves!$A$3:$M$19,(I$34-$U43+2),FALSE)))</f>
        <v>0</v>
      </c>
      <c r="J43" s="21">
        <f>IF(J$34&lt;$U43,0,(VLOOKUP($T43,CropGrowthStageDamageCurves!$A$3:$M$19,(J$34-$U43+2),FALSE)))</f>
        <v>0</v>
      </c>
      <c r="K43" s="21">
        <f>IF(K$34&lt;$U43,0,(VLOOKUP($T43,CropGrowthStageDamageCurves!$A$3:$M$19,(K$34-$U43+2),FALSE)))</f>
        <v>0</v>
      </c>
      <c r="L43" s="21">
        <f>IF(L$34&lt;$U43,0,(VLOOKUP($T43,CropGrowthStageDamageCurves!$A$3:$M$19,(L$34-$U43+2),FALSE)))</f>
        <v>0</v>
      </c>
      <c r="M43" s="21">
        <f>IF(M$34&lt;$U43,0,(VLOOKUP($T43,CropGrowthStageDamageCurves!$A$3:$M$19,(M$34-$U43+2),FALSE)))</f>
        <v>0</v>
      </c>
      <c r="N43" s="21"/>
      <c r="O43" s="29">
        <f>VLOOKUP($B$4,'NASS (yield)'!$B$4:$S$257,R43,0)</f>
        <v>0</v>
      </c>
      <c r="P43" s="28">
        <f>VLOOKUP($B$4,'NASS (acres)'!$B$4:$S$257,R43,0)</f>
        <v>0</v>
      </c>
      <c r="Q43" s="29">
        <f>IF(O43=0,Lookups!I9,AGFLT!O43)</f>
        <v>76.734999999999999</v>
      </c>
      <c r="R43">
        <v>9</v>
      </c>
      <c r="S43">
        <f t="shared" si="16"/>
        <v>0</v>
      </c>
      <c r="T43">
        <v>8</v>
      </c>
      <c r="U43">
        <f>VLOOKUP($B$4,CountyPlantMo!$B$4:$S$257,R43,FALSE)</f>
        <v>4</v>
      </c>
      <c r="V43" s="30">
        <f>VLOOKUP(T43,Lookups!A9:J27,4,FALSE)</f>
        <v>5</v>
      </c>
    </row>
    <row r="44" spans="1:22" hidden="1" x14ac:dyDescent="0.25">
      <c r="A44" s="49" t="s">
        <v>336</v>
      </c>
      <c r="B44" s="21">
        <f>IF(B$34&lt;$U44,0,(VLOOKUP($T44,CropGrowthStageDamageCurves!$A$3:$M$19,(B$34-$U44+2),FALSE)))</f>
        <v>0</v>
      </c>
      <c r="C44" s="21">
        <f>IF(C$34&lt;$U44,0,(VLOOKUP($T44,CropGrowthStageDamageCurves!$A$3:$M$19,(C$34-$U44+2),FALSE)))</f>
        <v>0</v>
      </c>
      <c r="D44" s="21">
        <f>IF(D$34&lt;$U44,0,(VLOOKUP($T44,CropGrowthStageDamageCurves!$A$3:$M$19,(D$34-$U44+2),FALSE)))</f>
        <v>0</v>
      </c>
      <c r="E44" s="21">
        <f>IF(E$34&lt;$U44,0,(VLOOKUP($T44,CropGrowthStageDamageCurves!$A$3:$M$19,(E$34-$U44+2),FALSE)))</f>
        <v>30</v>
      </c>
      <c r="F44" s="21">
        <f>IF(F$34&lt;$U44,0,(VLOOKUP($T44,CropGrowthStageDamageCurves!$A$3:$M$19,(F$34-$U44+2),FALSE)))</f>
        <v>35</v>
      </c>
      <c r="G44" s="21">
        <f>IF(G$34&lt;$U44,0,(VLOOKUP($T44,CropGrowthStageDamageCurves!$A$3:$M$19,(G$34-$U44+2),FALSE)))</f>
        <v>20</v>
      </c>
      <c r="H44" s="21">
        <f>IF(H$34&lt;$U44,0,(VLOOKUP($T44,CropGrowthStageDamageCurves!$A$3:$M$19,(H$34-$U44+2),FALSE)))</f>
        <v>0</v>
      </c>
      <c r="I44" s="21">
        <f>IF(I$34&lt;$U44,0,(VLOOKUP($T44,CropGrowthStageDamageCurves!$A$3:$M$19,(I$34-$U44+2),FALSE)))</f>
        <v>0</v>
      </c>
      <c r="J44" s="21">
        <f>IF(J$34&lt;$U44,0,(VLOOKUP($T44,CropGrowthStageDamageCurves!$A$3:$M$19,(J$34-$U44+2),FALSE)))</f>
        <v>0</v>
      </c>
      <c r="K44" s="21">
        <f>IF(K$34&lt;$U44,0,(VLOOKUP($T44,CropGrowthStageDamageCurves!$A$3:$M$19,(K$34-$U44+2),FALSE)))</f>
        <v>0</v>
      </c>
      <c r="L44" s="21">
        <f>IF(L$34&lt;$U44,0,(VLOOKUP($T44,CropGrowthStageDamageCurves!$A$3:$M$19,(L$34-$U44+2),FALSE)))</f>
        <v>0</v>
      </c>
      <c r="M44" s="21">
        <f>IF(M$34&lt;$U44,0,(VLOOKUP($T44,CropGrowthStageDamageCurves!$A$3:$M$19,(M$34-$U44+2),FALSE)))</f>
        <v>0</v>
      </c>
      <c r="N44" s="21"/>
      <c r="O44" s="29">
        <f>VLOOKUP($B$4,'NASS (yield)'!$B$4:$S$257,R44,0)</f>
        <v>0</v>
      </c>
      <c r="P44" s="28">
        <f>VLOOKUP($B$4,'NASS (acres)'!$B$4:$S$257,R44,0)</f>
        <v>0</v>
      </c>
      <c r="Q44" s="29">
        <f>IF(O44=0,Lookups!I10,AGFLT!O44)</f>
        <v>47.113580246913571</v>
      </c>
      <c r="R44">
        <v>10</v>
      </c>
      <c r="S44">
        <f t="shared" si="16"/>
        <v>0</v>
      </c>
      <c r="T44">
        <v>9</v>
      </c>
      <c r="U44">
        <f>VLOOKUP($B$4,CountyPlantMo!$B$4:$S$257,R44,FALSE)</f>
        <v>4</v>
      </c>
      <c r="V44" s="30">
        <f>VLOOKUP(T44,Lookups!A10:J28,4,FALSE)</f>
        <v>5</v>
      </c>
    </row>
    <row r="45" spans="1:22" hidden="1" x14ac:dyDescent="0.25">
      <c r="A45" s="52" t="s">
        <v>337</v>
      </c>
      <c r="B45" s="21">
        <f>IF(B$34&lt;$U45,0,(VLOOKUP($T45,CropGrowthStageDamageCurves!$A$3:$M$19,(B$34-$U45+2),FALSE)))</f>
        <v>0</v>
      </c>
      <c r="C45" s="21">
        <f>IF(C$34&lt;$U45,0,(VLOOKUP($T45,CropGrowthStageDamageCurves!$A$3:$M$19,(C$34-$U45+2),FALSE)))</f>
        <v>0</v>
      </c>
      <c r="D45" s="21">
        <f>IF(D$34&lt;$U45,0,(VLOOKUP($T45,CropGrowthStageDamageCurves!$A$3:$M$19,(D$34-$U45+2),FALSE)))</f>
        <v>0</v>
      </c>
      <c r="E45" s="21">
        <f>IF(E$34&lt;$U45,0,(VLOOKUP($T45,CropGrowthStageDamageCurves!$A$3:$M$19,(E$34-$U45+2),FALSE)))</f>
        <v>0</v>
      </c>
      <c r="F45" s="21">
        <f>IF(F$34&lt;$U45,0,(VLOOKUP($T45,CropGrowthStageDamageCurves!$A$3:$M$19,(F$34-$U45+2),FALSE)))</f>
        <v>37</v>
      </c>
      <c r="G45" s="21">
        <f>IF(G$34&lt;$U45,0,(VLOOKUP($T45,CropGrowthStageDamageCurves!$A$3:$M$19,(G$34-$U45+2),FALSE)))</f>
        <v>50</v>
      </c>
      <c r="H45" s="21">
        <f>IF(H$34&lt;$U45,0,(VLOOKUP($T45,CropGrowthStageDamageCurves!$A$3:$M$19,(H$34-$U45+2),FALSE)))</f>
        <v>45</v>
      </c>
      <c r="I45" s="21">
        <f>IF(I$34&lt;$U45,0,(VLOOKUP($T45,CropGrowthStageDamageCurves!$A$3:$M$19,(I$34-$U45+2),FALSE)))</f>
        <v>30</v>
      </c>
      <c r="J45" s="21">
        <f>IF(J$34&lt;$U45,0,(VLOOKUP($T45,CropGrowthStageDamageCurves!$A$3:$M$19,(J$34-$U45+2),FALSE)))</f>
        <v>10</v>
      </c>
      <c r="K45" s="21">
        <f>IF(K$34&lt;$U45,0,(VLOOKUP($T45,CropGrowthStageDamageCurves!$A$3:$M$19,(K$34-$U45+2),FALSE)))</f>
        <v>0</v>
      </c>
      <c r="L45" s="21">
        <f>IF(L$34&lt;$U45,0,(VLOOKUP($T45,CropGrowthStageDamageCurves!$A$3:$M$19,(L$34-$U45+2),FALSE)))</f>
        <v>0</v>
      </c>
      <c r="M45" s="21">
        <f>IF(M$34&lt;$U45,0,(VLOOKUP($T45,CropGrowthStageDamageCurves!$A$3:$M$19,(M$34-$U45+2),FALSE)))</f>
        <v>0</v>
      </c>
      <c r="N45" s="21"/>
      <c r="O45" s="29">
        <f>VLOOKUP($B$4,'NASS (yield)'!$B$4:$S$257,R45,0)</f>
        <v>0</v>
      </c>
      <c r="P45" s="28">
        <f>VLOOKUP($B$4,'NASS (acres)'!$B$4:$S$257,R45,0)</f>
        <v>0</v>
      </c>
      <c r="Q45" s="29">
        <f>IF(O45=0,Lookups!I11,AGFLT!O45)</f>
        <v>29.047826086956526</v>
      </c>
      <c r="R45">
        <v>11</v>
      </c>
      <c r="S45">
        <f t="shared" si="16"/>
        <v>0</v>
      </c>
      <c r="T45">
        <v>10</v>
      </c>
      <c r="U45">
        <f>VLOOKUP($B$4,CountyPlantMo!$B$4:$S$257,R45,FALSE)</f>
        <v>5</v>
      </c>
      <c r="V45" s="30">
        <f>VLOOKUP(T45,Lookups!A11:J29,4,FALSE)</f>
        <v>12</v>
      </c>
    </row>
    <row r="46" spans="1:22" hidden="1" x14ac:dyDescent="0.25">
      <c r="A46" s="49" t="s">
        <v>318</v>
      </c>
      <c r="B46" s="21">
        <f>IF(B$34&lt;$U46,0,(VLOOKUP($T46,CropGrowthStageDamageCurves!$A$3:$M$19,(B$34-$U46+2),FALSE)))</f>
        <v>0</v>
      </c>
      <c r="C46" s="21">
        <f>IF(C$34&lt;$U46,0,(VLOOKUP($T46,CropGrowthStageDamageCurves!$A$3:$M$19,(C$34-$U46+2),FALSE)))</f>
        <v>0</v>
      </c>
      <c r="D46" s="21">
        <f>IF(D$34&lt;$U46,0,(VLOOKUP($T46,CropGrowthStageDamageCurves!$A$3:$M$19,(D$34-$U46+2),FALSE)))</f>
        <v>0</v>
      </c>
      <c r="E46" s="21">
        <f>IF(E$34&lt;$U46,0,(VLOOKUP($T46,CropGrowthStageDamageCurves!$A$3:$M$19,(E$34-$U46+2),FALSE)))</f>
        <v>0</v>
      </c>
      <c r="F46" s="21">
        <f>IF(F$34&lt;$U46,0,(VLOOKUP($T46,CropGrowthStageDamageCurves!$A$3:$M$19,(F$34-$U46+2),FALSE)))</f>
        <v>6.7</v>
      </c>
      <c r="G46" s="21">
        <f>IF(G$34&lt;$U46,0,(VLOOKUP($T46,CropGrowthStageDamageCurves!$A$3:$M$19,(G$34-$U46+2),FALSE)))</f>
        <v>45</v>
      </c>
      <c r="H46" s="21">
        <f>IF(H$34&lt;$U46,0,(VLOOKUP($T46,CropGrowthStageDamageCurves!$A$3:$M$19,(H$34-$U46+2),FALSE)))</f>
        <v>83</v>
      </c>
      <c r="I46" s="21">
        <f>IF(I$34&lt;$U46,0,(VLOOKUP($T46,CropGrowthStageDamageCurves!$A$3:$M$19,(I$34-$U46+2),FALSE)))</f>
        <v>17</v>
      </c>
      <c r="J46" s="21">
        <f>IF(J$34&lt;$U46,0,(VLOOKUP($T46,CropGrowthStageDamageCurves!$A$3:$M$19,(J$34-$U46+2),FALSE)))</f>
        <v>0</v>
      </c>
      <c r="K46" s="21">
        <f>IF(K$34&lt;$U46,0,(VLOOKUP($T46,CropGrowthStageDamageCurves!$A$3:$M$19,(K$34-$U46+2),FALSE)))</f>
        <v>0</v>
      </c>
      <c r="L46" s="21">
        <f>IF(L$34&lt;$U46,0,(VLOOKUP($T46,CropGrowthStageDamageCurves!$A$3:$M$19,(L$34-$U46+2),FALSE)))</f>
        <v>0</v>
      </c>
      <c r="M46" s="21">
        <f>IF(M$34&lt;$U46,0,(VLOOKUP($T46,CropGrowthStageDamageCurves!$A$3:$M$19,(M$34-$U46+2),FALSE)))</f>
        <v>0</v>
      </c>
      <c r="N46" s="21"/>
      <c r="O46" s="29">
        <f>VLOOKUP($B$4,'NASS (yield)'!$B$4:$S$257,R46,0)</f>
        <v>0</v>
      </c>
      <c r="P46" s="28">
        <f>VLOOKUP($B$4,'NASS (acres)'!$B$4:$S$257,R46,0)</f>
        <v>0</v>
      </c>
      <c r="Q46" s="29">
        <f>IF(O46=0,Lookups!I12,AGFLT!O46)</f>
        <v>809</v>
      </c>
      <c r="R46">
        <v>12</v>
      </c>
      <c r="S46">
        <f t="shared" si="16"/>
        <v>0</v>
      </c>
      <c r="T46">
        <v>11</v>
      </c>
      <c r="U46">
        <f>VLOOKUP($B$4,CountyPlantMo!$B$4:$S$257,R46,FALSE)</f>
        <v>5</v>
      </c>
      <c r="V46" s="30">
        <f>VLOOKUP(T46,Lookups!A12:J30,4,FALSE)</f>
        <v>0.35</v>
      </c>
    </row>
    <row r="47" spans="1:22" hidden="1" x14ac:dyDescent="0.25">
      <c r="A47" s="52" t="s">
        <v>338</v>
      </c>
      <c r="B47" s="21">
        <f>IF(B$34&lt;$U47,0,(VLOOKUP($T47,CropGrowthStageDamageCurves!$A$3:$M$19,(B$34-$U47+2),FALSE)))</f>
        <v>31</v>
      </c>
      <c r="C47" s="21">
        <f>IF(C$34&lt;$U47,0,(VLOOKUP($T47,CropGrowthStageDamageCurves!$A$3:$M$19,(C$34-$U47+2),FALSE)))</f>
        <v>29</v>
      </c>
      <c r="D47" s="21">
        <f>IF(D$34&lt;$U47,0,(VLOOKUP($T47,CropGrowthStageDamageCurves!$A$3:$M$19,(D$34-$U47+2),FALSE)))</f>
        <v>25</v>
      </c>
      <c r="E47" s="21">
        <f>IF(E$34&lt;$U47,0,(VLOOKUP($T47,CropGrowthStageDamageCurves!$A$3:$M$19,(E$34-$U47+2),FALSE)))</f>
        <v>23</v>
      </c>
      <c r="F47" s="21">
        <f>IF(F$34&lt;$U47,0,(VLOOKUP($T47,CropGrowthStageDamageCurves!$A$3:$M$19,(F$34-$U47+2),FALSE)))</f>
        <v>0</v>
      </c>
      <c r="G47" s="21">
        <f>IF(G$34&lt;$U47,0,(VLOOKUP($T47,CropGrowthStageDamageCurves!$A$3:$M$19,(G$34-$U47+2),FALSE)))</f>
        <v>0</v>
      </c>
      <c r="H47" s="21">
        <f>IF(H$34&lt;$U47,0,(VLOOKUP($T47,CropGrowthStageDamageCurves!$A$3:$M$19,(H$34-$U47+2),FALSE)))</f>
        <v>0</v>
      </c>
      <c r="I47" s="21">
        <f>IF(I$34&lt;$U47,0,(VLOOKUP($T47,CropGrowthStageDamageCurves!$A$3:$M$19,(I$34-$U47+2),FALSE)))</f>
        <v>0</v>
      </c>
      <c r="J47" s="21">
        <f>IF(J$34&lt;$U47,0,(VLOOKUP($T47,CropGrowthStageDamageCurves!$A$3:$M$19,(J$34-$U47+2),FALSE)))</f>
        <v>0</v>
      </c>
      <c r="K47" s="21">
        <f>IF(K$34&lt;$U47,0,(VLOOKUP($T47,CropGrowthStageDamageCurves!$A$3:$M$19,(K$34-$U47+2),FALSE)))</f>
        <v>0</v>
      </c>
      <c r="L47" s="21">
        <f>IF(L$34&lt;$U47,0,(VLOOKUP($T47,CropGrowthStageDamageCurves!$A$3:$M$19,(L$34-$U47+2),FALSE)))</f>
        <v>31</v>
      </c>
      <c r="M47" s="21">
        <f>IF(M$34&lt;$U47,0,(VLOOKUP($T47,CropGrowthStageDamageCurves!$A$3:$M$19,(M$34-$U47+2),FALSE)))</f>
        <v>32</v>
      </c>
      <c r="N47" s="21"/>
      <c r="O47" s="29">
        <f>VLOOKUP($B$4,'NASS (yield)'!$B$4:$S$257,R47,0)</f>
        <v>0</v>
      </c>
      <c r="P47" s="28">
        <f>VLOOKUP($B$4,'NASS (acres)'!$B$4:$S$257,R47,0)</f>
        <v>0</v>
      </c>
      <c r="Q47" s="29">
        <f>IF(O47=0,Lookups!I13,AGFLT!O47)</f>
        <v>40.101111111111123</v>
      </c>
      <c r="R47">
        <v>13</v>
      </c>
      <c r="S47">
        <f t="shared" si="16"/>
        <v>0</v>
      </c>
      <c r="T47">
        <v>12</v>
      </c>
      <c r="U47">
        <f>VLOOKUP($B$4,CountyPlantMo!$B$4:$S$257,R47,FALSE)</f>
        <v>1</v>
      </c>
      <c r="V47" s="30">
        <f>VLOOKUP(T47,Lookups!A13:J31,4,FALSE)</f>
        <v>9</v>
      </c>
    </row>
    <row r="48" spans="1:22" hidden="1" x14ac:dyDescent="0.25">
      <c r="A48" s="49" t="s">
        <v>339</v>
      </c>
      <c r="B48" s="21">
        <f>IF(B$34&lt;$U48,0,(VLOOKUP($T48,CropGrowthStageDamageCurves!$A$3:$M$19,(B$34-$U48+2),FALSE)))</f>
        <v>31</v>
      </c>
      <c r="C48" s="21">
        <f>IF(C$34&lt;$U48,0,(VLOOKUP($T48,CropGrowthStageDamageCurves!$A$3:$M$19,(C$34-$U48+2),FALSE)))</f>
        <v>29</v>
      </c>
      <c r="D48" s="21">
        <f>IF(D$34&lt;$U48,0,(VLOOKUP($T48,CropGrowthStageDamageCurves!$A$3:$M$19,(D$34-$U48+2),FALSE)))</f>
        <v>25</v>
      </c>
      <c r="E48" s="21">
        <f>IF(E$34&lt;$U48,0,(VLOOKUP($T48,CropGrowthStageDamageCurves!$A$3:$M$19,(E$34-$U48+2),FALSE)))</f>
        <v>23</v>
      </c>
      <c r="F48" s="21">
        <f>IF(F$34&lt;$U48,0,(VLOOKUP($T48,CropGrowthStageDamageCurves!$A$3:$M$19,(F$34-$U48+2),FALSE)))</f>
        <v>0</v>
      </c>
      <c r="G48" s="21">
        <f>IF(G$34&lt;$U48,0,(VLOOKUP($T48,CropGrowthStageDamageCurves!$A$3:$M$19,(G$34-$U48+2),FALSE)))</f>
        <v>0</v>
      </c>
      <c r="H48" s="21">
        <f>IF(H$34&lt;$U48,0,(VLOOKUP($T48,CropGrowthStageDamageCurves!$A$3:$M$19,(H$34-$U48+2),FALSE)))</f>
        <v>0</v>
      </c>
      <c r="I48" s="21">
        <f>IF(I$34&lt;$U48,0,(VLOOKUP($T48,CropGrowthStageDamageCurves!$A$3:$M$19,(I$34-$U48+2),FALSE)))</f>
        <v>0</v>
      </c>
      <c r="J48" s="21">
        <f>IF(J$34&lt;$U48,0,(VLOOKUP($T48,CropGrowthStageDamageCurves!$A$3:$M$19,(J$34-$U48+2),FALSE)))</f>
        <v>0</v>
      </c>
      <c r="K48" s="21">
        <f>IF(K$34&lt;$U48,0,(VLOOKUP($T48,CropGrowthStageDamageCurves!$A$3:$M$19,(K$34-$U48+2),FALSE)))</f>
        <v>0</v>
      </c>
      <c r="L48" s="21">
        <f>IF(L$34&lt;$U48,0,(VLOOKUP($T48,CropGrowthStageDamageCurves!$A$3:$M$19,(L$34-$U48+2),FALSE)))</f>
        <v>31</v>
      </c>
      <c r="M48" s="21">
        <f>IF(M$34&lt;$U48,0,(VLOOKUP($T48,CropGrowthStageDamageCurves!$A$3:$M$19,(M$34-$U48+2),FALSE)))</f>
        <v>32</v>
      </c>
      <c r="N48" s="21"/>
      <c r="O48" s="29">
        <f>VLOOKUP($B$4,'NASS (yield)'!$B$4:$S$257,R48,0)</f>
        <v>31</v>
      </c>
      <c r="P48" s="28">
        <f>VLOOKUP($B$4,'NASS (acres)'!$B$4:$S$257,R48,0)</f>
        <v>2200</v>
      </c>
      <c r="Q48" s="29">
        <f>IF(O48=0,Lookups!I14,AGFLT!O48)</f>
        <v>31</v>
      </c>
      <c r="R48">
        <v>14</v>
      </c>
      <c r="S48">
        <f t="shared" si="16"/>
        <v>8.2673324563976802E-2</v>
      </c>
      <c r="T48">
        <v>13</v>
      </c>
      <c r="U48">
        <f>VLOOKUP($B$4,CountyPlantMo!$B$4:$S$257,R48,FALSE)</f>
        <v>1</v>
      </c>
      <c r="V48" s="30">
        <f>VLOOKUP(T48,Lookups!A14:J32,4,FALSE)</f>
        <v>9</v>
      </c>
    </row>
    <row r="49" spans="1:22" hidden="1" x14ac:dyDescent="0.25">
      <c r="A49" s="52" t="s">
        <v>377</v>
      </c>
      <c r="B49" s="21">
        <f>IF(B$34&lt;$U49,0,(VLOOKUP($T49,CropGrowthStageDamageCurves!$A$3:$M$19,(B$34-$U49+2),FALSE)))</f>
        <v>100</v>
      </c>
      <c r="C49" s="21">
        <f>IF(C$34&lt;$U49,0,(VLOOKUP($T49,CropGrowthStageDamageCurves!$A$3:$M$19,(C$34-$U49+2),FALSE)))</f>
        <v>100</v>
      </c>
      <c r="D49" s="21">
        <f>IF(D$34&lt;$U49,0,(VLOOKUP($T49,CropGrowthStageDamageCurves!$A$3:$M$19,(D$34-$U49+2),FALSE)))</f>
        <v>100</v>
      </c>
      <c r="E49" s="21">
        <f>IF(E$34&lt;$U49,0,(VLOOKUP($T49,CropGrowthStageDamageCurves!$A$3:$M$19,(E$34-$U49+2),FALSE)))</f>
        <v>100</v>
      </c>
      <c r="F49" s="21">
        <f>IF(F$34&lt;$U49,0,(VLOOKUP($T49,CropGrowthStageDamageCurves!$A$3:$M$19,(F$34-$U49+2),FALSE)))</f>
        <v>100</v>
      </c>
      <c r="G49" s="21">
        <f>IF(G$34&lt;$U49,0,(VLOOKUP($T49,CropGrowthStageDamageCurves!$A$3:$M$19,(G$34-$U49+2),FALSE)))</f>
        <v>100</v>
      </c>
      <c r="H49" s="21">
        <f>IF(H$34&lt;$U49,0,(VLOOKUP($T49,CropGrowthStageDamageCurves!$A$3:$M$19,(H$34-$U49+2),FALSE)))</f>
        <v>100</v>
      </c>
      <c r="I49" s="21">
        <f>IF(I$34&lt;$U49,0,(VLOOKUP($T49,CropGrowthStageDamageCurves!$A$3:$M$19,(I$34-$U49+2),FALSE)))</f>
        <v>100</v>
      </c>
      <c r="J49" s="21">
        <f>IF(J$34&lt;$U49,0,(VLOOKUP($T49,CropGrowthStageDamageCurves!$A$3:$M$19,(J$34-$U49+2),FALSE)))</f>
        <v>100</v>
      </c>
      <c r="K49" s="21">
        <f>IF(K$34&lt;$U49,0,(VLOOKUP($T49,CropGrowthStageDamageCurves!$A$3:$M$19,(K$34-$U49+2),FALSE)))</f>
        <v>100</v>
      </c>
      <c r="L49" s="21">
        <f>IF(L$34&lt;$U49,0,(VLOOKUP($T49,CropGrowthStageDamageCurves!$A$3:$M$19,(L$34-$U49+2),FALSE)))</f>
        <v>100</v>
      </c>
      <c r="M49" s="21">
        <f>IF(M$34&lt;$U49,0,(VLOOKUP($T49,CropGrowthStageDamageCurves!$A$3:$M$19,(M$34-$U49+2),FALSE)))</f>
        <v>100</v>
      </c>
      <c r="N49" s="21"/>
      <c r="O49" s="29">
        <f>VLOOKUP($B$4,'NASS (yield)'!$B$4:$S$257,R49,0)</f>
        <v>485.5</v>
      </c>
      <c r="P49" s="28">
        <f>VLOOKUP($B$4,'NASS (acres)'!$B$4:$S$257,R49,0)</f>
        <v>485.5</v>
      </c>
      <c r="Q49" s="29">
        <f>IF(O49=0,Lookups!I15,AGFLT!O49)</f>
        <v>485.5</v>
      </c>
      <c r="R49">
        <v>15</v>
      </c>
      <c r="S49">
        <f t="shared" si="16"/>
        <v>1.8244499579913972E-2</v>
      </c>
      <c r="T49">
        <v>14</v>
      </c>
      <c r="U49">
        <f>VLOOKUP($B$4,CountyPlantMo!$B$4:$S$257,R49,FALSE)</f>
        <v>1</v>
      </c>
      <c r="V49" s="30">
        <f>VLOOKUP(T49,Lookups!A15:J33,4,FALSE)</f>
        <v>1</v>
      </c>
    </row>
    <row r="50" spans="1:22" hidden="1" x14ac:dyDescent="0.25">
      <c r="A50" s="52" t="s">
        <v>359</v>
      </c>
      <c r="B50" s="21">
        <f>IF(B$34&lt;$U50,0,(VLOOKUP($T50,CropGrowthStageDamageCurves!$A$3:$M$19,(B$34-$U50+2),FALSE)))</f>
        <v>0</v>
      </c>
      <c r="C50" s="21">
        <f>IF(C$34&lt;$U50,0,(VLOOKUP($T50,CropGrowthStageDamageCurves!$A$3:$M$19,(C$34-$U50+2),FALSE)))</f>
        <v>0</v>
      </c>
      <c r="D50" s="21">
        <f>IF(D$34&lt;$U50,0,(VLOOKUP($T50,CropGrowthStageDamageCurves!$A$3:$M$19,(D$34-$U50+2),FALSE)))</f>
        <v>0</v>
      </c>
      <c r="E50" s="21">
        <f>IF(E$34&lt;$U50,0,(VLOOKUP($T50,CropGrowthStageDamageCurves!$A$3:$M$19,(E$34-$U50+2),FALSE)))</f>
        <v>10</v>
      </c>
      <c r="F50" s="21">
        <f>IF(F$34&lt;$U50,0,(VLOOKUP($T50,CropGrowthStageDamageCurves!$A$3:$M$19,(F$34-$U50+2),FALSE)))</f>
        <v>40</v>
      </c>
      <c r="G50" s="21">
        <f>IF(G$34&lt;$U50,0,(VLOOKUP($T50,CropGrowthStageDamageCurves!$A$3:$M$19,(G$34-$U50+2),FALSE)))</f>
        <v>70</v>
      </c>
      <c r="H50" s="21">
        <f>IF(H$34&lt;$U50,0,(VLOOKUP($T50,CropGrowthStageDamageCurves!$A$3:$M$19,(H$34-$U50+2),FALSE)))</f>
        <v>30</v>
      </c>
      <c r="I50" s="21">
        <f>IF(I$34&lt;$U50,0,(VLOOKUP($T50,CropGrowthStageDamageCurves!$A$3:$M$19,(I$34-$U50+2),FALSE)))</f>
        <v>10</v>
      </c>
      <c r="J50" s="21">
        <f>IF(J$34&lt;$U50,0,(VLOOKUP($T50,CropGrowthStageDamageCurves!$A$3:$M$19,(J$34-$U50+2),FALSE)))</f>
        <v>10</v>
      </c>
      <c r="K50" s="21">
        <f>IF(K$34&lt;$U50,0,(VLOOKUP($T50,CropGrowthStageDamageCurves!$A$3:$M$19,(K$34-$U50+2),FALSE)))</f>
        <v>0</v>
      </c>
      <c r="L50" s="21">
        <f>IF(L$34&lt;$U50,0,(VLOOKUP($T50,CropGrowthStageDamageCurves!$A$3:$M$19,(L$34-$U50+2),FALSE)))</f>
        <v>0</v>
      </c>
      <c r="M50" s="21">
        <f>IF(M$34&lt;$U50,0,(VLOOKUP($T50,CropGrowthStageDamageCurves!$A$3:$M$19,(M$34-$U50+2),FALSE)))</f>
        <v>0</v>
      </c>
      <c r="N50" s="21"/>
      <c r="O50" s="29">
        <f>VLOOKUP($B$4,'NASS (yield)'!$B$4:$S$257,R50,0)</f>
        <v>3.3544743701129454</v>
      </c>
      <c r="P50" s="28">
        <f>VLOOKUP($B$4,'NASS (acres)'!$B$4:$S$257,R50,0)</f>
        <v>7193.75</v>
      </c>
      <c r="Q50" s="29">
        <f>IF(O50=0,Lookups!I16,AGFLT!O50)</f>
        <v>3.3544743701129454</v>
      </c>
      <c r="R50">
        <v>16</v>
      </c>
      <c r="S50">
        <f t="shared" si="16"/>
        <v>0.27033237662823095</v>
      </c>
      <c r="T50">
        <v>15</v>
      </c>
      <c r="U50">
        <f>VLOOKUP($B$4,CountyPlantMo!$B$4:$S$257,R50,FALSE)</f>
        <v>4</v>
      </c>
      <c r="V50" s="30">
        <f>VLOOKUP(T50,Lookups!A16:J34,4,FALSE)</f>
        <v>300</v>
      </c>
    </row>
    <row r="51" spans="1:22" hidden="1" x14ac:dyDescent="0.25">
      <c r="A51" s="49" t="s">
        <v>360</v>
      </c>
      <c r="B51" s="21">
        <f>IF(B$34&lt;$U51,0,(VLOOKUP($T51,CropGrowthStageDamageCurves!$A$3:$M$19,(B$34-$U51+2),FALSE)))</f>
        <v>0</v>
      </c>
      <c r="C51" s="21">
        <f>IF(C$34&lt;$U51,0,(VLOOKUP($T51,CropGrowthStageDamageCurves!$A$3:$M$19,(C$34-$U51+2),FALSE)))</f>
        <v>0</v>
      </c>
      <c r="D51" s="21">
        <f>IF(D$34&lt;$U51,0,(VLOOKUP($T51,CropGrowthStageDamageCurves!$A$3:$M$19,(D$34-$U51+2),FALSE)))</f>
        <v>0</v>
      </c>
      <c r="E51" s="21">
        <f>IF(E$34&lt;$U51,0,(VLOOKUP($T51,CropGrowthStageDamageCurves!$A$3:$M$19,(E$34-$U51+2),FALSE)))</f>
        <v>10</v>
      </c>
      <c r="F51" s="21">
        <f>IF(F$34&lt;$U51,0,(VLOOKUP($T51,CropGrowthStageDamageCurves!$A$3:$M$19,(F$34-$U51+2),FALSE)))</f>
        <v>40</v>
      </c>
      <c r="G51" s="21">
        <f>IF(G$34&lt;$U51,0,(VLOOKUP($T51,CropGrowthStageDamageCurves!$A$3:$M$19,(G$34-$U51+2),FALSE)))</f>
        <v>70</v>
      </c>
      <c r="H51" s="21">
        <f>IF(H$34&lt;$U51,0,(VLOOKUP($T51,CropGrowthStageDamageCurves!$A$3:$M$19,(H$34-$U51+2),FALSE)))</f>
        <v>30</v>
      </c>
      <c r="I51" s="21">
        <f>IF(I$34&lt;$U51,0,(VLOOKUP($T51,CropGrowthStageDamageCurves!$A$3:$M$19,(I$34-$U51+2),FALSE)))</f>
        <v>10</v>
      </c>
      <c r="J51" s="21">
        <f>IF(J$34&lt;$U51,0,(VLOOKUP($T51,CropGrowthStageDamageCurves!$A$3:$M$19,(J$34-$U51+2),FALSE)))</f>
        <v>10</v>
      </c>
      <c r="K51" s="21">
        <f>IF(K$34&lt;$U51,0,(VLOOKUP($T51,CropGrowthStageDamageCurves!$A$3:$M$19,(K$34-$U51+2),FALSE)))</f>
        <v>0</v>
      </c>
      <c r="L51" s="21">
        <f>IF(L$34&lt;$U51,0,(VLOOKUP($T51,CropGrowthStageDamageCurves!$A$3:$M$19,(L$34-$U51+2),FALSE)))</f>
        <v>0</v>
      </c>
      <c r="M51" s="21">
        <f>IF(M$34&lt;$U51,0,(VLOOKUP($T51,CropGrowthStageDamageCurves!$A$3:$M$19,(M$34-$U51+2),FALSE)))</f>
        <v>0</v>
      </c>
      <c r="N51" s="21"/>
      <c r="O51" s="29">
        <f>VLOOKUP($B$4,'NASS (yield)'!$B$4:$S$257,R51,0)</f>
        <v>1.6772371850564727</v>
      </c>
      <c r="P51" s="28">
        <f>VLOOKUP($B$4,'NASS (acres)'!$B$4:$S$257,R51,0)</f>
        <v>5104.8433530000002</v>
      </c>
      <c r="Q51" s="29">
        <f>IF(O51=0,Lookups!I17,AGFLT!O51)</f>
        <v>1.6772371850564727</v>
      </c>
      <c r="R51">
        <v>17</v>
      </c>
      <c r="S51">
        <f t="shared" ref="S51" si="17">P51/$S$34</f>
        <v>0.19183380516855844</v>
      </c>
      <c r="T51">
        <v>16</v>
      </c>
      <c r="U51">
        <f>VLOOKUP($B$4,CountyPlantMo!$B$4:$S$257,R51,FALSE)</f>
        <v>4</v>
      </c>
      <c r="V51" s="30">
        <f>VLOOKUP(T51,Lookups!A17:J35,4,FALSE)</f>
        <v>300</v>
      </c>
    </row>
    <row r="52" spans="1:22" ht="15.75" hidden="1" thickBot="1" x14ac:dyDescent="0.3"/>
    <row r="53" spans="1:22" hidden="1" x14ac:dyDescent="0.25">
      <c r="A53" s="32" t="s">
        <v>362</v>
      </c>
      <c r="B53" s="33">
        <v>1</v>
      </c>
      <c r="C53" s="33">
        <v>2</v>
      </c>
      <c r="D53" s="33">
        <v>3</v>
      </c>
      <c r="E53" s="33">
        <v>4</v>
      </c>
      <c r="F53" s="33">
        <v>5</v>
      </c>
      <c r="G53" s="33">
        <v>6</v>
      </c>
      <c r="H53" s="33">
        <v>7</v>
      </c>
      <c r="I53" s="33">
        <v>8</v>
      </c>
      <c r="J53" s="33">
        <v>9</v>
      </c>
      <c r="K53" s="33">
        <v>10</v>
      </c>
      <c r="L53" s="33">
        <v>11</v>
      </c>
      <c r="M53" s="34">
        <v>12</v>
      </c>
    </row>
    <row r="54" spans="1:22" hidden="1" x14ac:dyDescent="0.25">
      <c r="A54" s="7"/>
      <c r="B54" s="22" t="s">
        <v>320</v>
      </c>
      <c r="C54" s="22" t="s">
        <v>321</v>
      </c>
      <c r="D54" s="22" t="s">
        <v>322</v>
      </c>
      <c r="E54" s="22" t="s">
        <v>323</v>
      </c>
      <c r="F54" s="22" t="s">
        <v>267</v>
      </c>
      <c r="G54" s="22" t="s">
        <v>324</v>
      </c>
      <c r="H54" s="35" t="s">
        <v>325</v>
      </c>
      <c r="I54" s="22" t="s">
        <v>326</v>
      </c>
      <c r="J54" s="22" t="s">
        <v>327</v>
      </c>
      <c r="K54" s="22" t="s">
        <v>328</v>
      </c>
      <c r="L54" s="22" t="s">
        <v>329</v>
      </c>
      <c r="M54" s="36" t="s">
        <v>330</v>
      </c>
      <c r="N54" s="22"/>
      <c r="O54" s="22"/>
    </row>
    <row r="55" spans="1:22" hidden="1" x14ac:dyDescent="0.25">
      <c r="A55" s="49" t="s">
        <v>331</v>
      </c>
      <c r="B55" s="21">
        <f>(($B$6*DurationDamageFunc!$B3)+DurationDamageFunc!$C3)</f>
        <v>8.5331000000000046</v>
      </c>
      <c r="C55" s="21">
        <f>(($B$6*DurationDamageFunc!$B3)+DurationDamageFunc!$C3)</f>
        <v>8.5331000000000046</v>
      </c>
      <c r="D55" s="21">
        <f>(($B$6*DurationDamageFunc!$B3)+DurationDamageFunc!$C3)</f>
        <v>8.5331000000000046</v>
      </c>
      <c r="E55" s="21">
        <f>(($B$6*DurationDamageFunc!$B3)+DurationDamageFunc!$C3)</f>
        <v>8.5331000000000046</v>
      </c>
      <c r="F55" s="21">
        <f>(($B$6*DurationDamageFunc!$B3)+DurationDamageFunc!$C3)</f>
        <v>8.5331000000000046</v>
      </c>
      <c r="G55" s="21">
        <f>(($B$6*DurationDamageFunc!$B3)+DurationDamageFunc!$C3)</f>
        <v>8.5331000000000046</v>
      </c>
      <c r="H55" s="21">
        <f>(($B$6*DurationDamageFunc!$B3)+DurationDamageFunc!$C3)</f>
        <v>8.5331000000000046</v>
      </c>
      <c r="I55" s="21">
        <f>(($B$6*DurationDamageFunc!$B3)+DurationDamageFunc!$C3)</f>
        <v>8.5331000000000046</v>
      </c>
      <c r="J55" s="21">
        <f>(($B$6*DurationDamageFunc!$B3)+DurationDamageFunc!$C3)</f>
        <v>8.5331000000000046</v>
      </c>
      <c r="K55" s="21">
        <f>(($B$6*DurationDamageFunc!$B3)+DurationDamageFunc!$C3)</f>
        <v>8.5331000000000046</v>
      </c>
      <c r="L55" s="21">
        <f>(($B$6*DurationDamageFunc!$B3)+DurationDamageFunc!$C3)</f>
        <v>8.5331000000000046</v>
      </c>
      <c r="M55" s="21">
        <f>(($B$6*DurationDamageFunc!$B3)+DurationDamageFunc!$C3)</f>
        <v>8.5331000000000046</v>
      </c>
      <c r="N55" s="21"/>
      <c r="O55" s="21"/>
    </row>
    <row r="56" spans="1:22" hidden="1" x14ac:dyDescent="0.25">
      <c r="A56" s="52" t="s">
        <v>332</v>
      </c>
      <c r="B56" s="21">
        <f>(($B$6*DurationDamageFunc!$B4)+DurationDamageFunc!$C4)</f>
        <v>8.5331000000000046</v>
      </c>
      <c r="C56" s="21">
        <f>(($B$6*DurationDamageFunc!$B4)+DurationDamageFunc!$C4)</f>
        <v>8.5331000000000046</v>
      </c>
      <c r="D56" s="21">
        <f>(($B$6*DurationDamageFunc!$B4)+DurationDamageFunc!$C4)</f>
        <v>8.5331000000000046</v>
      </c>
      <c r="E56" s="21">
        <f>(($B$6*DurationDamageFunc!$B4)+DurationDamageFunc!$C4)</f>
        <v>8.5331000000000046</v>
      </c>
      <c r="F56" s="21">
        <f>(($B$6*DurationDamageFunc!$B4)+DurationDamageFunc!$C4)</f>
        <v>8.5331000000000046</v>
      </c>
      <c r="G56" s="21">
        <f>(($B$6*DurationDamageFunc!$B4)+DurationDamageFunc!$C4)</f>
        <v>8.5331000000000046</v>
      </c>
      <c r="H56" s="21">
        <f>(($B$6*DurationDamageFunc!$B4)+DurationDamageFunc!$C4)</f>
        <v>8.5331000000000046</v>
      </c>
      <c r="I56" s="21">
        <f>(($B$6*DurationDamageFunc!$B4)+DurationDamageFunc!$C4)</f>
        <v>8.5331000000000046</v>
      </c>
      <c r="J56" s="21">
        <f>(($B$6*DurationDamageFunc!$B4)+DurationDamageFunc!$C4)</f>
        <v>8.5331000000000046</v>
      </c>
      <c r="K56" s="21">
        <f>(($B$6*DurationDamageFunc!$B4)+DurationDamageFunc!$C4)</f>
        <v>8.5331000000000046</v>
      </c>
      <c r="L56" s="21">
        <f>(($B$6*DurationDamageFunc!$B4)+DurationDamageFunc!$C4)</f>
        <v>8.5331000000000046</v>
      </c>
      <c r="M56" s="21">
        <f>(($B$6*DurationDamageFunc!$B4)+DurationDamageFunc!$C4)</f>
        <v>8.5331000000000046</v>
      </c>
      <c r="N56" s="21"/>
      <c r="O56" s="21"/>
    </row>
    <row r="57" spans="1:22" hidden="1" x14ac:dyDescent="0.25">
      <c r="A57" s="49" t="s">
        <v>333</v>
      </c>
      <c r="B57" s="21">
        <f>(($B$6*DurationDamageFunc!$B5)+DurationDamageFunc!$C5)</f>
        <v>4.4269999999999996</v>
      </c>
      <c r="C57" s="21">
        <f>(($B$6*DurationDamageFunc!$B5)+DurationDamageFunc!$C5)</f>
        <v>4.4269999999999996</v>
      </c>
      <c r="D57" s="21">
        <f>(($B$6*DurationDamageFunc!$B5)+DurationDamageFunc!$C5)</f>
        <v>4.4269999999999996</v>
      </c>
      <c r="E57" s="21">
        <f>(($B$6*DurationDamageFunc!$B5)+DurationDamageFunc!$C5)</f>
        <v>4.4269999999999996</v>
      </c>
      <c r="F57" s="21">
        <f>(($B$6*DurationDamageFunc!$B5)+DurationDamageFunc!$C5)</f>
        <v>4.4269999999999996</v>
      </c>
      <c r="G57" s="21">
        <f>(($B$6*DurationDamageFunc!$B5)+DurationDamageFunc!$C5)</f>
        <v>4.4269999999999996</v>
      </c>
      <c r="H57" s="21">
        <f>(($B$6*DurationDamageFunc!$B5)+DurationDamageFunc!$C5)</f>
        <v>4.4269999999999996</v>
      </c>
      <c r="I57" s="21">
        <f>(($B$6*DurationDamageFunc!$B5)+DurationDamageFunc!$C5)</f>
        <v>4.4269999999999996</v>
      </c>
      <c r="J57" s="21">
        <f>(($B$6*DurationDamageFunc!$B5)+DurationDamageFunc!$C5)</f>
        <v>4.4269999999999996</v>
      </c>
      <c r="K57" s="21">
        <f>(($B$6*DurationDamageFunc!$B5)+DurationDamageFunc!$C5)</f>
        <v>4.4269999999999996</v>
      </c>
      <c r="L57" s="21">
        <f>(($B$6*DurationDamageFunc!$B5)+DurationDamageFunc!$C5)</f>
        <v>4.4269999999999996</v>
      </c>
      <c r="M57" s="21">
        <f>(($B$6*DurationDamageFunc!$B5)+DurationDamageFunc!$C5)</f>
        <v>4.4269999999999996</v>
      </c>
      <c r="N57" s="21"/>
      <c r="O57" s="21"/>
    </row>
    <row r="58" spans="1:22" hidden="1" x14ac:dyDescent="0.25">
      <c r="A58" s="52" t="s">
        <v>334</v>
      </c>
      <c r="B58" s="21">
        <f>(($B$6*DurationDamageFunc!$B6)+DurationDamageFunc!$C6)</f>
        <v>4.4269999999999996</v>
      </c>
      <c r="C58" s="21">
        <f>(($B$6*DurationDamageFunc!$B6)+DurationDamageFunc!$C6)</f>
        <v>4.4269999999999996</v>
      </c>
      <c r="D58" s="21">
        <f>(($B$6*DurationDamageFunc!$B6)+DurationDamageFunc!$C6)</f>
        <v>4.4269999999999996</v>
      </c>
      <c r="E58" s="21">
        <f>(($B$6*DurationDamageFunc!$B6)+DurationDamageFunc!$C6)</f>
        <v>4.4269999999999996</v>
      </c>
      <c r="F58" s="21">
        <f>(($B$6*DurationDamageFunc!$B6)+DurationDamageFunc!$C6)</f>
        <v>4.4269999999999996</v>
      </c>
      <c r="G58" s="21">
        <f>(($B$6*DurationDamageFunc!$B6)+DurationDamageFunc!$C6)</f>
        <v>4.4269999999999996</v>
      </c>
      <c r="H58" s="21">
        <f>(($B$6*DurationDamageFunc!$B6)+DurationDamageFunc!$C6)</f>
        <v>4.4269999999999996</v>
      </c>
      <c r="I58" s="21">
        <f>(($B$6*DurationDamageFunc!$B6)+DurationDamageFunc!$C6)</f>
        <v>4.4269999999999996</v>
      </c>
      <c r="J58" s="21">
        <f>(($B$6*DurationDamageFunc!$B6)+DurationDamageFunc!$C6)</f>
        <v>4.4269999999999996</v>
      </c>
      <c r="K58" s="21">
        <f>(($B$6*DurationDamageFunc!$B6)+DurationDamageFunc!$C6)</f>
        <v>4.4269999999999996</v>
      </c>
      <c r="L58" s="21">
        <f>(($B$6*DurationDamageFunc!$B6)+DurationDamageFunc!$C6)</f>
        <v>4.4269999999999996</v>
      </c>
      <c r="M58" s="21">
        <f>(($B$6*DurationDamageFunc!$B6)+DurationDamageFunc!$C6)</f>
        <v>4.4269999999999996</v>
      </c>
      <c r="N58" s="21"/>
      <c r="O58" s="21"/>
    </row>
    <row r="59" spans="1:22" hidden="1" x14ac:dyDescent="0.25">
      <c r="A59" s="49" t="s">
        <v>313</v>
      </c>
      <c r="B59" s="21">
        <f>(($B$6*DurationDamageFunc!$B7)+DurationDamageFunc!$C7)</f>
        <v>41.915999999999997</v>
      </c>
      <c r="C59" s="21">
        <f>(($B$6*DurationDamageFunc!$B7)+DurationDamageFunc!$C7)</f>
        <v>41.915999999999997</v>
      </c>
      <c r="D59" s="21">
        <f>(($B$6*DurationDamageFunc!$B7)+DurationDamageFunc!$C7)</f>
        <v>41.915999999999997</v>
      </c>
      <c r="E59" s="21">
        <f>(($B$6*DurationDamageFunc!$B7)+DurationDamageFunc!$C7)</f>
        <v>41.915999999999997</v>
      </c>
      <c r="F59" s="21">
        <f>(($B$6*DurationDamageFunc!$B7)+DurationDamageFunc!$C7)</f>
        <v>41.915999999999997</v>
      </c>
      <c r="G59" s="21">
        <f>(($B$6*DurationDamageFunc!$B7)+DurationDamageFunc!$C7)</f>
        <v>41.915999999999997</v>
      </c>
      <c r="H59" s="21">
        <f>(($B$6*DurationDamageFunc!$B7)+DurationDamageFunc!$C7)</f>
        <v>41.915999999999997</v>
      </c>
      <c r="I59" s="21">
        <f>(($B$6*DurationDamageFunc!$B7)+DurationDamageFunc!$C7)</f>
        <v>41.915999999999997</v>
      </c>
      <c r="J59" s="21">
        <f>(($B$6*DurationDamageFunc!$B7)+DurationDamageFunc!$C7)</f>
        <v>41.915999999999997</v>
      </c>
      <c r="K59" s="21">
        <f>(($B$6*DurationDamageFunc!$B7)+DurationDamageFunc!$C7)</f>
        <v>41.915999999999997</v>
      </c>
      <c r="L59" s="21">
        <f>(($B$6*DurationDamageFunc!$B7)+DurationDamageFunc!$C7)</f>
        <v>41.915999999999997</v>
      </c>
      <c r="M59" s="21">
        <f>(($B$6*DurationDamageFunc!$B7)+DurationDamageFunc!$C7)</f>
        <v>41.915999999999997</v>
      </c>
      <c r="N59" s="21"/>
      <c r="O59" s="21"/>
    </row>
    <row r="60" spans="1:22" hidden="1" x14ac:dyDescent="0.25">
      <c r="A60" s="52" t="s">
        <v>314</v>
      </c>
      <c r="B60" s="21">
        <f>(($B$6*DurationDamageFunc!$B8)+DurationDamageFunc!$C8)</f>
        <v>81.019199999999998</v>
      </c>
      <c r="C60" s="21">
        <f>(($B$6*DurationDamageFunc!$B8)+DurationDamageFunc!$C8)</f>
        <v>81.019199999999998</v>
      </c>
      <c r="D60" s="21">
        <f>(($B$6*DurationDamageFunc!$B8)+DurationDamageFunc!$C8)</f>
        <v>81.019199999999998</v>
      </c>
      <c r="E60" s="21">
        <f>(($B$6*DurationDamageFunc!$B8)+DurationDamageFunc!$C8)</f>
        <v>81.019199999999998</v>
      </c>
      <c r="F60" s="21">
        <f>(($B$6*DurationDamageFunc!$B8)+DurationDamageFunc!$C8)</f>
        <v>81.019199999999998</v>
      </c>
      <c r="G60" s="21">
        <f>(($B$6*DurationDamageFunc!$B8)+DurationDamageFunc!$C8)</f>
        <v>81.019199999999998</v>
      </c>
      <c r="H60" s="21">
        <f>(($B$6*DurationDamageFunc!$B8)+DurationDamageFunc!$C8)</f>
        <v>81.019199999999998</v>
      </c>
      <c r="I60" s="21">
        <f>(($B$6*DurationDamageFunc!$B8)+DurationDamageFunc!$C8)</f>
        <v>81.019199999999998</v>
      </c>
      <c r="J60" s="21">
        <f>(($B$6*DurationDamageFunc!$B8)+DurationDamageFunc!$C8)</f>
        <v>81.019199999999998</v>
      </c>
      <c r="K60" s="21">
        <f>(($B$6*DurationDamageFunc!$B8)+DurationDamageFunc!$C8)</f>
        <v>81.019199999999998</v>
      </c>
      <c r="L60" s="21">
        <f>(($B$6*DurationDamageFunc!$B8)+DurationDamageFunc!$C8)</f>
        <v>81.019199999999998</v>
      </c>
      <c r="M60" s="21">
        <f>(($B$6*DurationDamageFunc!$B8)+DurationDamageFunc!$C8)</f>
        <v>81.019199999999998</v>
      </c>
      <c r="N60" s="21"/>
      <c r="O60" s="21"/>
    </row>
    <row r="61" spans="1:22" hidden="1" x14ac:dyDescent="0.25">
      <c r="A61" s="49" t="s">
        <v>315</v>
      </c>
      <c r="B61" s="21">
        <f>(($B$6*DurationDamageFunc!$B9)+DurationDamageFunc!$C9)</f>
        <v>0</v>
      </c>
      <c r="C61" s="21">
        <f>(($B$6*DurationDamageFunc!$B9)+DurationDamageFunc!$C9)</f>
        <v>0</v>
      </c>
      <c r="D61" s="21">
        <f>(($B$6*DurationDamageFunc!$B9)+DurationDamageFunc!$C9)</f>
        <v>0</v>
      </c>
      <c r="E61" s="21">
        <f>(($B$6*DurationDamageFunc!$B9)+DurationDamageFunc!$C9)</f>
        <v>0</v>
      </c>
      <c r="F61" s="21">
        <f>(($B$6*DurationDamageFunc!$B9)+DurationDamageFunc!$C9)</f>
        <v>0</v>
      </c>
      <c r="G61" s="21">
        <f>(($B$6*DurationDamageFunc!$B9)+DurationDamageFunc!$C9)</f>
        <v>0</v>
      </c>
      <c r="H61" s="21">
        <f>(($B$6*DurationDamageFunc!$B9)+DurationDamageFunc!$C9)</f>
        <v>0</v>
      </c>
      <c r="I61" s="21">
        <f>(($B$6*DurationDamageFunc!$B9)+DurationDamageFunc!$C9)</f>
        <v>0</v>
      </c>
      <c r="J61" s="21">
        <f>(($B$6*DurationDamageFunc!$B9)+DurationDamageFunc!$C9)</f>
        <v>0</v>
      </c>
      <c r="K61" s="21">
        <f>(($B$6*DurationDamageFunc!$B9)+DurationDamageFunc!$C9)</f>
        <v>0</v>
      </c>
      <c r="L61" s="21">
        <f>(($B$6*DurationDamageFunc!$B9)+DurationDamageFunc!$C9)</f>
        <v>0</v>
      </c>
      <c r="M61" s="21">
        <f>(($B$6*DurationDamageFunc!$B9)+DurationDamageFunc!$C9)</f>
        <v>0</v>
      </c>
      <c r="N61" s="21"/>
      <c r="O61" s="21"/>
    </row>
    <row r="62" spans="1:22" hidden="1" x14ac:dyDescent="0.25">
      <c r="A62" s="52" t="s">
        <v>372</v>
      </c>
      <c r="B62" s="21">
        <f>(($B$6*DurationDamageFunc!$B10)+DurationDamageFunc!$C10)</f>
        <v>34.985999999999997</v>
      </c>
      <c r="C62" s="21">
        <f>(($B$6*DurationDamageFunc!$B10)+DurationDamageFunc!$C10)</f>
        <v>34.985999999999997</v>
      </c>
      <c r="D62" s="21">
        <f>(($B$6*DurationDamageFunc!$B10)+DurationDamageFunc!$C10)</f>
        <v>34.985999999999997</v>
      </c>
      <c r="E62" s="21">
        <f>(($B$6*DurationDamageFunc!$B10)+DurationDamageFunc!$C10)</f>
        <v>34.985999999999997</v>
      </c>
      <c r="F62" s="21">
        <f>(($B$6*DurationDamageFunc!$B10)+DurationDamageFunc!$C10)</f>
        <v>34.985999999999997</v>
      </c>
      <c r="G62" s="21">
        <f>(($B$6*DurationDamageFunc!$B10)+DurationDamageFunc!$C10)</f>
        <v>34.985999999999997</v>
      </c>
      <c r="H62" s="21">
        <f>(($B$6*DurationDamageFunc!$B10)+DurationDamageFunc!$C10)</f>
        <v>34.985999999999997</v>
      </c>
      <c r="I62" s="21">
        <f>(($B$6*DurationDamageFunc!$B10)+DurationDamageFunc!$C10)</f>
        <v>34.985999999999997</v>
      </c>
      <c r="J62" s="21">
        <f>(($B$6*DurationDamageFunc!$B10)+DurationDamageFunc!$C10)</f>
        <v>34.985999999999997</v>
      </c>
      <c r="K62" s="21">
        <f>(($B$6*DurationDamageFunc!$B10)+DurationDamageFunc!$C10)</f>
        <v>34.985999999999997</v>
      </c>
      <c r="L62" s="21">
        <f>(($B$6*DurationDamageFunc!$B10)+DurationDamageFunc!$C10)</f>
        <v>34.985999999999997</v>
      </c>
      <c r="M62" s="21">
        <f>(($B$6*DurationDamageFunc!$B10)+DurationDamageFunc!$C10)</f>
        <v>34.985999999999997</v>
      </c>
      <c r="N62" s="21"/>
      <c r="O62" s="21"/>
    </row>
    <row r="63" spans="1:22" hidden="1" x14ac:dyDescent="0.25">
      <c r="A63" s="49" t="s">
        <v>336</v>
      </c>
      <c r="B63" s="21">
        <f>(($B$6*DurationDamageFunc!$B11)+DurationDamageFunc!$C11)</f>
        <v>34.985999999999997</v>
      </c>
      <c r="C63" s="21">
        <f>(($B$6*DurationDamageFunc!$B11)+DurationDamageFunc!$C11)</f>
        <v>34.985999999999997</v>
      </c>
      <c r="D63" s="21">
        <f>(($B$6*DurationDamageFunc!$B11)+DurationDamageFunc!$C11)</f>
        <v>34.985999999999997</v>
      </c>
      <c r="E63" s="21">
        <f>(($B$6*DurationDamageFunc!$B11)+DurationDamageFunc!$C11)</f>
        <v>34.985999999999997</v>
      </c>
      <c r="F63" s="21">
        <f>(($B$6*DurationDamageFunc!$B11)+DurationDamageFunc!$C11)</f>
        <v>34.985999999999997</v>
      </c>
      <c r="G63" s="21">
        <f>(($B$6*DurationDamageFunc!$B11)+DurationDamageFunc!$C11)</f>
        <v>34.985999999999997</v>
      </c>
      <c r="H63" s="21">
        <f>(($B$6*DurationDamageFunc!$B11)+DurationDamageFunc!$C11)</f>
        <v>34.985999999999997</v>
      </c>
      <c r="I63" s="21">
        <f>(($B$6*DurationDamageFunc!$B11)+DurationDamageFunc!$C11)</f>
        <v>34.985999999999997</v>
      </c>
      <c r="J63" s="21">
        <f>(($B$6*DurationDamageFunc!$B11)+DurationDamageFunc!$C11)</f>
        <v>34.985999999999997</v>
      </c>
      <c r="K63" s="21">
        <f>(($B$6*DurationDamageFunc!$B11)+DurationDamageFunc!$C11)</f>
        <v>34.985999999999997</v>
      </c>
      <c r="L63" s="21">
        <f>(($B$6*DurationDamageFunc!$B11)+DurationDamageFunc!$C11)</f>
        <v>34.985999999999997</v>
      </c>
      <c r="M63" s="21">
        <f>(($B$6*DurationDamageFunc!$B11)+DurationDamageFunc!$C11)</f>
        <v>34.985999999999997</v>
      </c>
      <c r="N63" s="21"/>
      <c r="O63" s="21"/>
    </row>
    <row r="64" spans="1:22" hidden="1" x14ac:dyDescent="0.25">
      <c r="A64" s="52" t="s">
        <v>337</v>
      </c>
      <c r="B64" s="21">
        <f>(($B$6*DurationDamageFunc!$B12)+DurationDamageFunc!$C12)</f>
        <v>112.0326</v>
      </c>
      <c r="C64" s="21">
        <f>(($B$6*DurationDamageFunc!$B12)+DurationDamageFunc!$C12)</f>
        <v>112.0326</v>
      </c>
      <c r="D64" s="21">
        <f>(($B$6*DurationDamageFunc!$B12)+DurationDamageFunc!$C12)</f>
        <v>112.0326</v>
      </c>
      <c r="E64" s="21">
        <f>(($B$6*DurationDamageFunc!$B12)+DurationDamageFunc!$C12)</f>
        <v>112.0326</v>
      </c>
      <c r="F64" s="21">
        <f>(($B$6*DurationDamageFunc!$B12)+DurationDamageFunc!$C12)</f>
        <v>112.0326</v>
      </c>
      <c r="G64" s="21">
        <f>(($B$6*DurationDamageFunc!$B12)+DurationDamageFunc!$C12)</f>
        <v>112.0326</v>
      </c>
      <c r="H64" s="21">
        <f>(($B$6*DurationDamageFunc!$B12)+DurationDamageFunc!$C12)</f>
        <v>112.0326</v>
      </c>
      <c r="I64" s="21">
        <f>(($B$6*DurationDamageFunc!$B12)+DurationDamageFunc!$C12)</f>
        <v>112.0326</v>
      </c>
      <c r="J64" s="21">
        <f>(($B$6*DurationDamageFunc!$B12)+DurationDamageFunc!$C12)</f>
        <v>112.0326</v>
      </c>
      <c r="K64" s="21">
        <f>(($B$6*DurationDamageFunc!$B12)+DurationDamageFunc!$C12)</f>
        <v>112.0326</v>
      </c>
      <c r="L64" s="21">
        <f>(($B$6*DurationDamageFunc!$B12)+DurationDamageFunc!$C12)</f>
        <v>112.0326</v>
      </c>
      <c r="M64" s="21">
        <f>(($B$6*DurationDamageFunc!$B12)+DurationDamageFunc!$C12)</f>
        <v>112.0326</v>
      </c>
      <c r="N64" s="21"/>
      <c r="O64" s="21"/>
    </row>
    <row r="65" spans="1:36" hidden="1" x14ac:dyDescent="0.25">
      <c r="A65" s="49" t="s">
        <v>318</v>
      </c>
      <c r="B65" s="21">
        <f>(($B$6*DurationDamageFunc!$B13)+DurationDamageFunc!$C13)</f>
        <v>0</v>
      </c>
      <c r="C65" s="21">
        <f>(($B$6*DurationDamageFunc!$B13)+DurationDamageFunc!$C13)</f>
        <v>0</v>
      </c>
      <c r="D65" s="21">
        <f>(($B$6*DurationDamageFunc!$B13)+DurationDamageFunc!$C13)</f>
        <v>0</v>
      </c>
      <c r="E65" s="21">
        <f>(($B$6*DurationDamageFunc!$B13)+DurationDamageFunc!$C13)</f>
        <v>0</v>
      </c>
      <c r="F65" s="21">
        <f>(($B$6*DurationDamageFunc!$B13)+DurationDamageFunc!$C13)</f>
        <v>0</v>
      </c>
      <c r="G65" s="21">
        <f>(($B$6*DurationDamageFunc!$B13)+DurationDamageFunc!$C13)</f>
        <v>0</v>
      </c>
      <c r="H65" s="21">
        <f>(($B$6*DurationDamageFunc!$B13)+DurationDamageFunc!$C13)</f>
        <v>0</v>
      </c>
      <c r="I65" s="21">
        <f>(($B$6*DurationDamageFunc!$B13)+DurationDamageFunc!$C13)</f>
        <v>0</v>
      </c>
      <c r="J65" s="21">
        <f>(($B$6*DurationDamageFunc!$B13)+DurationDamageFunc!$C13)</f>
        <v>0</v>
      </c>
      <c r="K65" s="21">
        <f>(($B$6*DurationDamageFunc!$B13)+DurationDamageFunc!$C13)</f>
        <v>0</v>
      </c>
      <c r="L65" s="21">
        <f>(($B$6*DurationDamageFunc!$B13)+DurationDamageFunc!$C13)</f>
        <v>0</v>
      </c>
      <c r="M65" s="21">
        <f>(($B$6*DurationDamageFunc!$B13)+DurationDamageFunc!$C13)</f>
        <v>0</v>
      </c>
      <c r="N65" s="21"/>
      <c r="O65" s="21"/>
    </row>
    <row r="66" spans="1:36" hidden="1" x14ac:dyDescent="0.25">
      <c r="A66" s="52" t="s">
        <v>338</v>
      </c>
      <c r="B66" s="21">
        <f>(($B$6*DurationDamageFunc!$B14)+DurationDamageFunc!$C14)</f>
        <v>41.915999999999997</v>
      </c>
      <c r="C66" s="21">
        <f>(($B$6*DurationDamageFunc!$B14)+DurationDamageFunc!$C14)</f>
        <v>41.915999999999997</v>
      </c>
      <c r="D66" s="21">
        <f>(($B$6*DurationDamageFunc!$B14)+DurationDamageFunc!$C14)</f>
        <v>41.915999999999997</v>
      </c>
      <c r="E66" s="21">
        <f>(($B$6*DurationDamageFunc!$B14)+DurationDamageFunc!$C14)</f>
        <v>41.915999999999997</v>
      </c>
      <c r="F66" s="21">
        <f>(($B$6*DurationDamageFunc!$B14)+DurationDamageFunc!$C14)</f>
        <v>41.915999999999997</v>
      </c>
      <c r="G66" s="21">
        <f>(($B$6*DurationDamageFunc!$B14)+DurationDamageFunc!$C14)</f>
        <v>41.915999999999997</v>
      </c>
      <c r="H66" s="21">
        <f>(($B$6*DurationDamageFunc!$B14)+DurationDamageFunc!$C14)</f>
        <v>41.915999999999997</v>
      </c>
      <c r="I66" s="21">
        <f>(($B$6*DurationDamageFunc!$B14)+DurationDamageFunc!$C14)</f>
        <v>41.915999999999997</v>
      </c>
      <c r="J66" s="21">
        <f>(($B$6*DurationDamageFunc!$B14)+DurationDamageFunc!$C14)</f>
        <v>41.915999999999997</v>
      </c>
      <c r="K66" s="21">
        <f>(($B$6*DurationDamageFunc!$B14)+DurationDamageFunc!$C14)</f>
        <v>41.915999999999997</v>
      </c>
      <c r="L66" s="21">
        <f>(($B$6*DurationDamageFunc!$B14)+DurationDamageFunc!$C14)</f>
        <v>41.915999999999997</v>
      </c>
      <c r="M66" s="21">
        <f>(($B$6*DurationDamageFunc!$B14)+DurationDamageFunc!$C14)</f>
        <v>41.915999999999997</v>
      </c>
      <c r="N66" s="21"/>
      <c r="O66" s="21"/>
    </row>
    <row r="67" spans="1:36" hidden="1" x14ac:dyDescent="0.25">
      <c r="A67" s="49" t="s">
        <v>339</v>
      </c>
      <c r="B67" s="21">
        <f>(($B$6*DurationDamageFunc!$B15)+DurationDamageFunc!$C15)</f>
        <v>41.915999999999997</v>
      </c>
      <c r="C67" s="21">
        <f>(($B$6*DurationDamageFunc!$B15)+DurationDamageFunc!$C15)</f>
        <v>41.915999999999997</v>
      </c>
      <c r="D67" s="21">
        <f>(($B$6*DurationDamageFunc!$B15)+DurationDamageFunc!$C15)</f>
        <v>41.915999999999997</v>
      </c>
      <c r="E67" s="21">
        <f>(($B$6*DurationDamageFunc!$B15)+DurationDamageFunc!$C15)</f>
        <v>41.915999999999997</v>
      </c>
      <c r="F67" s="21">
        <f>(($B$6*DurationDamageFunc!$B15)+DurationDamageFunc!$C15)</f>
        <v>41.915999999999997</v>
      </c>
      <c r="G67" s="21">
        <f>(($B$6*DurationDamageFunc!$B15)+DurationDamageFunc!$C15)</f>
        <v>41.915999999999997</v>
      </c>
      <c r="H67" s="21">
        <f>(($B$6*DurationDamageFunc!$B15)+DurationDamageFunc!$C15)</f>
        <v>41.915999999999997</v>
      </c>
      <c r="I67" s="21">
        <f>(($B$6*DurationDamageFunc!$B15)+DurationDamageFunc!$C15)</f>
        <v>41.915999999999997</v>
      </c>
      <c r="J67" s="21">
        <f>(($B$6*DurationDamageFunc!$B15)+DurationDamageFunc!$C15)</f>
        <v>41.915999999999997</v>
      </c>
      <c r="K67" s="21">
        <f>(($B$6*DurationDamageFunc!$B15)+DurationDamageFunc!$C15)</f>
        <v>41.915999999999997</v>
      </c>
      <c r="L67" s="21">
        <f>(($B$6*DurationDamageFunc!$B15)+DurationDamageFunc!$C15)</f>
        <v>41.915999999999997</v>
      </c>
      <c r="M67" s="21">
        <f>(($B$6*DurationDamageFunc!$B15)+DurationDamageFunc!$C15)</f>
        <v>41.915999999999997</v>
      </c>
      <c r="N67" s="21"/>
      <c r="O67" s="21"/>
    </row>
    <row r="68" spans="1:36" hidden="1" x14ac:dyDescent="0.25">
      <c r="A68" s="52" t="s">
        <v>377</v>
      </c>
      <c r="B68" s="21">
        <f>(($B$6*DurationDamageFunc!$B17)+DurationDamageFunc!$C17)</f>
        <v>0</v>
      </c>
      <c r="C68" s="21">
        <f>(($B$6*DurationDamageFunc!$B17)+DurationDamageFunc!$C17)</f>
        <v>0</v>
      </c>
      <c r="D68" s="21">
        <f>(($B$6*DurationDamageFunc!$B17)+DurationDamageFunc!$C17)</f>
        <v>0</v>
      </c>
      <c r="E68" s="21">
        <f>(($B$6*DurationDamageFunc!$B17)+DurationDamageFunc!$C17)</f>
        <v>0</v>
      </c>
      <c r="F68" s="21">
        <f>(($B$6*DurationDamageFunc!$B17)+DurationDamageFunc!$C17)</f>
        <v>0</v>
      </c>
      <c r="G68" s="21">
        <f>(($B$6*DurationDamageFunc!$B17)+DurationDamageFunc!$C17)</f>
        <v>0</v>
      </c>
      <c r="H68" s="21">
        <f>(($B$6*DurationDamageFunc!$B17)+DurationDamageFunc!$C17)</f>
        <v>0</v>
      </c>
      <c r="I68" s="21">
        <f>(($B$6*DurationDamageFunc!$B17)+DurationDamageFunc!$C17)</f>
        <v>0</v>
      </c>
      <c r="J68" s="21">
        <f>(($B$6*DurationDamageFunc!$B17)+DurationDamageFunc!$C17)</f>
        <v>0</v>
      </c>
      <c r="K68" s="21">
        <f>(($B$6*DurationDamageFunc!$B17)+DurationDamageFunc!$C17)</f>
        <v>0</v>
      </c>
      <c r="L68" s="21">
        <f>(($B$6*DurationDamageFunc!$B17)+DurationDamageFunc!$C17)</f>
        <v>0</v>
      </c>
      <c r="M68" s="21">
        <f>(($B$6*DurationDamageFunc!$B17)+DurationDamageFunc!$C17)</f>
        <v>0</v>
      </c>
      <c r="N68" s="21"/>
      <c r="O68" s="21"/>
    </row>
    <row r="69" spans="1:36" hidden="1" x14ac:dyDescent="0.25">
      <c r="A69" s="52" t="s">
        <v>359</v>
      </c>
      <c r="B69" s="21">
        <f>(($B$6*DurationDamageFunc!$B18)+DurationDamageFunc!$C18)</f>
        <v>11</v>
      </c>
      <c r="C69" s="21">
        <f>(($B$6*DurationDamageFunc!$B18)+DurationDamageFunc!$C18)</f>
        <v>11</v>
      </c>
      <c r="D69" s="21">
        <f>(($B$6*DurationDamageFunc!$B18)+DurationDamageFunc!$C18)</f>
        <v>11</v>
      </c>
      <c r="E69" s="21">
        <f>(($B$6*DurationDamageFunc!$B18)+DurationDamageFunc!$C18)</f>
        <v>11</v>
      </c>
      <c r="F69" s="21">
        <f>(($B$6*DurationDamageFunc!$B18)+DurationDamageFunc!$C18)</f>
        <v>11</v>
      </c>
      <c r="G69" s="21">
        <f>(($B$6*DurationDamageFunc!$B18)+DurationDamageFunc!$C18)</f>
        <v>11</v>
      </c>
      <c r="H69" s="21">
        <f>(($B$6*DurationDamageFunc!$B18)+DurationDamageFunc!$C18)</f>
        <v>11</v>
      </c>
      <c r="I69" s="21">
        <f>(($B$6*DurationDamageFunc!$B18)+DurationDamageFunc!$C18)</f>
        <v>11</v>
      </c>
      <c r="J69" s="21">
        <f>(($B$6*DurationDamageFunc!$B18)+DurationDamageFunc!$C18)</f>
        <v>11</v>
      </c>
      <c r="K69" s="21">
        <f>(($B$6*DurationDamageFunc!$B18)+DurationDamageFunc!$C18)</f>
        <v>11</v>
      </c>
      <c r="L69" s="21">
        <f>(($B$6*DurationDamageFunc!$B18)+DurationDamageFunc!$C18)</f>
        <v>11</v>
      </c>
      <c r="M69" s="21">
        <f>(($B$6*DurationDamageFunc!$B18)+DurationDamageFunc!$C18)</f>
        <v>11</v>
      </c>
      <c r="N69" s="21"/>
      <c r="O69" s="21"/>
    </row>
    <row r="70" spans="1:36" hidden="1" x14ac:dyDescent="0.25">
      <c r="A70" s="49" t="s">
        <v>360</v>
      </c>
      <c r="B70" s="21">
        <f>(($B$6*DurationDamageFunc!$B19)+DurationDamageFunc!$C19)</f>
        <v>0</v>
      </c>
      <c r="C70" s="21">
        <f>(($B$6*DurationDamageFunc!$B19)+DurationDamageFunc!$C19)</f>
        <v>0</v>
      </c>
      <c r="D70" s="21">
        <f>(($B$6*DurationDamageFunc!$B19)+DurationDamageFunc!$C19)</f>
        <v>0</v>
      </c>
      <c r="E70" s="21">
        <f>(($B$6*DurationDamageFunc!$B19)+DurationDamageFunc!$C19)</f>
        <v>0</v>
      </c>
      <c r="F70" s="21">
        <f>(($B$6*DurationDamageFunc!$B19)+DurationDamageFunc!$C19)</f>
        <v>0</v>
      </c>
      <c r="G70" s="21">
        <f>(($B$6*DurationDamageFunc!$B19)+DurationDamageFunc!$C19)</f>
        <v>0</v>
      </c>
      <c r="H70" s="21">
        <f>(($B$6*DurationDamageFunc!$B19)+DurationDamageFunc!$C19)</f>
        <v>0</v>
      </c>
      <c r="I70" s="21">
        <f>(($B$6*DurationDamageFunc!$B19)+DurationDamageFunc!$C19)</f>
        <v>0</v>
      </c>
      <c r="J70" s="21">
        <f>(($B$6*DurationDamageFunc!$B19)+DurationDamageFunc!$C19)</f>
        <v>0</v>
      </c>
      <c r="K70" s="21">
        <f>(($B$6*DurationDamageFunc!$B19)+DurationDamageFunc!$C19)</f>
        <v>0</v>
      </c>
      <c r="L70" s="21">
        <f>(($B$6*DurationDamageFunc!$B19)+DurationDamageFunc!$C19)</f>
        <v>0</v>
      </c>
      <c r="M70" s="21">
        <f>(($B$6*DurationDamageFunc!$B19)+DurationDamageFunc!$C19)</f>
        <v>0</v>
      </c>
      <c r="N70" s="21"/>
      <c r="O70" s="21"/>
    </row>
    <row r="71" spans="1:36" ht="15.75" hidden="1" thickBot="1" x14ac:dyDescent="0.3"/>
    <row r="72" spans="1:36" hidden="1" x14ac:dyDescent="0.25">
      <c r="A72" s="32" t="s">
        <v>361</v>
      </c>
      <c r="B72" s="33">
        <v>1</v>
      </c>
      <c r="C72" s="33">
        <v>2</v>
      </c>
      <c r="D72" s="33">
        <v>3</v>
      </c>
      <c r="E72" s="33">
        <v>4</v>
      </c>
      <c r="F72" s="33">
        <v>5</v>
      </c>
      <c r="G72" s="33">
        <v>6</v>
      </c>
      <c r="H72" s="33">
        <v>7</v>
      </c>
      <c r="I72" s="33">
        <v>8</v>
      </c>
      <c r="J72" s="33">
        <v>9</v>
      </c>
      <c r="K72" s="33">
        <v>10</v>
      </c>
      <c r="L72" s="33">
        <v>11</v>
      </c>
      <c r="M72" s="34">
        <v>12</v>
      </c>
      <c r="O72" s="32" t="s">
        <v>434</v>
      </c>
      <c r="P72" s="33">
        <v>1</v>
      </c>
      <c r="Q72" s="33">
        <v>2</v>
      </c>
      <c r="R72" s="33">
        <v>3</v>
      </c>
      <c r="S72" s="33">
        <v>4</v>
      </c>
      <c r="T72" s="33">
        <v>5</v>
      </c>
      <c r="U72" s="33">
        <v>6</v>
      </c>
      <c r="V72" s="33">
        <v>7</v>
      </c>
      <c r="W72" s="33">
        <v>8</v>
      </c>
      <c r="X72" s="33">
        <v>9</v>
      </c>
      <c r="Y72" s="33">
        <v>10</v>
      </c>
      <c r="Z72" s="33">
        <v>11</v>
      </c>
      <c r="AA72" s="34">
        <v>12</v>
      </c>
      <c r="AC72" t="s">
        <v>256</v>
      </c>
      <c r="AG72">
        <f>SUM(AG41:AG43)</f>
        <v>0</v>
      </c>
    </row>
    <row r="73" spans="1:36" hidden="1" x14ac:dyDescent="0.25">
      <c r="A73" s="7"/>
      <c r="B73" s="22" t="s">
        <v>320</v>
      </c>
      <c r="C73" s="22" t="s">
        <v>321</v>
      </c>
      <c r="D73" s="22" t="s">
        <v>322</v>
      </c>
      <c r="E73" s="22" t="s">
        <v>323</v>
      </c>
      <c r="F73" s="22" t="s">
        <v>267</v>
      </c>
      <c r="G73" s="22" t="s">
        <v>324</v>
      </c>
      <c r="H73" s="35" t="s">
        <v>325</v>
      </c>
      <c r="I73" s="22" t="s">
        <v>326</v>
      </c>
      <c r="J73" s="22" t="s">
        <v>327</v>
      </c>
      <c r="K73" s="22" t="s">
        <v>328</v>
      </c>
      <c r="L73" s="22" t="s">
        <v>329</v>
      </c>
      <c r="M73" s="36" t="s">
        <v>330</v>
      </c>
      <c r="O73" s="7"/>
      <c r="P73" s="22" t="s">
        <v>320</v>
      </c>
      <c r="Q73" s="22" t="s">
        <v>321</v>
      </c>
      <c r="R73" s="22" t="s">
        <v>322</v>
      </c>
      <c r="S73" s="22" t="s">
        <v>323</v>
      </c>
      <c r="T73" s="22" t="s">
        <v>267</v>
      </c>
      <c r="U73" s="22" t="s">
        <v>324</v>
      </c>
      <c r="V73" s="35" t="s">
        <v>325</v>
      </c>
      <c r="W73" s="22" t="s">
        <v>326</v>
      </c>
      <c r="X73" s="22" t="s">
        <v>327</v>
      </c>
      <c r="Y73" s="22" t="s">
        <v>328</v>
      </c>
      <c r="Z73" s="22" t="s">
        <v>329</v>
      </c>
      <c r="AA73" s="36" t="s">
        <v>330</v>
      </c>
      <c r="AB73" s="22"/>
      <c r="AC73" s="22" t="s">
        <v>347</v>
      </c>
      <c r="AD73" s="22" t="s">
        <v>346</v>
      </c>
      <c r="AE73" s="22" t="s">
        <v>347</v>
      </c>
      <c r="AG73" s="22" t="s">
        <v>355</v>
      </c>
      <c r="AH73" s="22" t="s">
        <v>348</v>
      </c>
      <c r="AI73" s="22" t="s">
        <v>357</v>
      </c>
    </row>
    <row r="74" spans="1:36" hidden="1" x14ac:dyDescent="0.25">
      <c r="A74" s="49" t="s">
        <v>331</v>
      </c>
      <c r="B74" s="21">
        <f>IF(B36=0,0,(B36+B55))</f>
        <v>0</v>
      </c>
      <c r="C74" s="21">
        <f t="shared" ref="C74:M74" si="18">IF(C36=0,0,(C36+C55))</f>
        <v>0</v>
      </c>
      <c r="D74" s="21">
        <f t="shared" si="18"/>
        <v>0</v>
      </c>
      <c r="E74" s="21">
        <f t="shared" si="18"/>
        <v>105.5331</v>
      </c>
      <c r="F74" s="21">
        <f t="shared" si="18"/>
        <v>90.533100000000005</v>
      </c>
      <c r="G74" s="21">
        <f t="shared" si="18"/>
        <v>74.533100000000005</v>
      </c>
      <c r="H74" s="21">
        <f t="shared" si="18"/>
        <v>59.533100000000005</v>
      </c>
      <c r="I74" s="21">
        <f t="shared" si="18"/>
        <v>0</v>
      </c>
      <c r="J74" s="21">
        <f t="shared" si="18"/>
        <v>0</v>
      </c>
      <c r="K74" s="21">
        <f t="shared" si="18"/>
        <v>0</v>
      </c>
      <c r="L74" s="21">
        <f t="shared" si="18"/>
        <v>0</v>
      </c>
      <c r="M74" s="21">
        <f t="shared" si="18"/>
        <v>0</v>
      </c>
      <c r="O74" s="66" t="s">
        <v>331</v>
      </c>
      <c r="P74" s="29">
        <f>IF(P$72&lt;$AI74,100,(VLOOKUP($AH74,DurationDamageFunc!$A$3:$O$18,(P$72-$AI74+4),FALSE)))</f>
        <v>100</v>
      </c>
      <c r="Q74" s="29">
        <f>IF(Q$72&lt;$AI74,100,(VLOOKUP($AH74,DurationDamageFunc!$A$3:$O$18,(Q$72-$AI74+4),FALSE)))</f>
        <v>100</v>
      </c>
      <c r="R74" s="29">
        <f>IF(R$72&lt;$AI74,100,(VLOOKUP($AH74,DurationDamageFunc!$A$3:$O$18,(R$72-$AI74+4),FALSE)))</f>
        <v>100</v>
      </c>
      <c r="S74" s="29">
        <f>IF(S$72&lt;$AI74,100,(VLOOKUP($AH74,DurationDamageFunc!$A$3:$O$18,(S$72-$AI74+4),FALSE)))</f>
        <v>0.25</v>
      </c>
      <c r="T74" s="29">
        <f>IF(T$72&lt;$AI74,100,(VLOOKUP($AH74,DurationDamageFunc!$A$3:$O$18,(T$72-$AI74+4),FALSE)))</f>
        <v>3</v>
      </c>
      <c r="U74" s="29">
        <f>IF(U$72&lt;$AI74,100,(VLOOKUP($AH74,DurationDamageFunc!$A$3:$O$18,(U$72-$AI74+4),FALSE)))</f>
        <v>7</v>
      </c>
      <c r="V74" s="29">
        <f>IF(V$72&lt;$AI74,100,(VLOOKUP($AH74,DurationDamageFunc!$A$3:$O$18,(V$72-$AI74+4),FALSE)))</f>
        <v>7</v>
      </c>
      <c r="W74" s="29">
        <f>IF(W$72&lt;$AI74,100,(VLOOKUP($AH74,DurationDamageFunc!$A$3:$O$18,(W$72-$AI74+4),FALSE)))</f>
        <v>100</v>
      </c>
      <c r="X74" s="29">
        <f>IF(X$72&lt;$AI74,100,(VLOOKUP($AH74,DurationDamageFunc!$A$3:$O$18,(X$72-$AI74+4),FALSE)))</f>
        <v>100</v>
      </c>
      <c r="Y74" s="29">
        <f>IF(Y$72&lt;$AI74,100,(VLOOKUP($AH74,DurationDamageFunc!$A$3:$O$18,(Y$72-$AI74+4),FALSE)))</f>
        <v>100</v>
      </c>
      <c r="Z74" s="29">
        <f>IF(Z$72&lt;$AI74,100,(VLOOKUP($AH74,DurationDamageFunc!$A$3:$O$18,(Z$72-$AI74+4),FALSE)))</f>
        <v>100</v>
      </c>
      <c r="AA74" s="29">
        <f>IF(AA$72&lt;$AI74,100,(VLOOKUP($AH74,DurationDamageFunc!$A$3:$O$18,(AA$72-$AI74+4),FALSE)))</f>
        <v>100</v>
      </c>
      <c r="AB74" s="21"/>
      <c r="AC74" s="29">
        <f>VLOOKUP($B$4,'NASS (yield)'!$B$4:$S$257,AF74,0)</f>
        <v>0</v>
      </c>
      <c r="AD74" s="28">
        <f>VLOOKUP(AGFLT!$B$4,'NASS (acres)'!$B$4:$S$257,AF74,0)</f>
        <v>0</v>
      </c>
      <c r="AE74" s="29">
        <f>IF(AC74=0,Lookups!W40,AGFLT!AC74)</f>
        <v>0</v>
      </c>
      <c r="AF74">
        <v>2</v>
      </c>
      <c r="AG74">
        <f>AD74/$S$34</f>
        <v>0</v>
      </c>
      <c r="AH74">
        <v>1</v>
      </c>
      <c r="AI74">
        <f>VLOOKUP($B$4,CountyPlantMo!$B$4:$S$257,AF74,FALSE)</f>
        <v>4</v>
      </c>
      <c r="AJ74" s="30"/>
    </row>
    <row r="75" spans="1:36" hidden="1" x14ac:dyDescent="0.25">
      <c r="A75" s="52" t="s">
        <v>332</v>
      </c>
      <c r="B75" s="21">
        <f t="shared" ref="B75:M75" si="19">IF(B37=0,0,(B37+B56))</f>
        <v>0</v>
      </c>
      <c r="C75" s="21">
        <f t="shared" si="19"/>
        <v>0</v>
      </c>
      <c r="D75" s="21">
        <f t="shared" si="19"/>
        <v>0</v>
      </c>
      <c r="E75" s="21">
        <f t="shared" si="19"/>
        <v>105.5331</v>
      </c>
      <c r="F75" s="21">
        <f t="shared" si="19"/>
        <v>90.533100000000005</v>
      </c>
      <c r="G75" s="21">
        <f t="shared" si="19"/>
        <v>74.533100000000005</v>
      </c>
      <c r="H75" s="21">
        <f t="shared" si="19"/>
        <v>59.533100000000005</v>
      </c>
      <c r="I75" s="21">
        <f t="shared" si="19"/>
        <v>0</v>
      </c>
      <c r="J75" s="21">
        <f t="shared" si="19"/>
        <v>0</v>
      </c>
      <c r="K75" s="21">
        <f t="shared" si="19"/>
        <v>0</v>
      </c>
      <c r="L75" s="21">
        <f t="shared" si="19"/>
        <v>0</v>
      </c>
      <c r="M75" s="21">
        <f t="shared" si="19"/>
        <v>0</v>
      </c>
      <c r="O75" s="67" t="s">
        <v>332</v>
      </c>
      <c r="P75" s="29">
        <f>IF(P$72&lt;$AI75,100,(VLOOKUP($AH75,DurationDamageFunc!$A$3:$O$18,(P$72-$AI75+4),FALSE)))</f>
        <v>100</v>
      </c>
      <c r="Q75" s="29">
        <f>IF(Q$72&lt;$AI75,100,(VLOOKUP($AH75,DurationDamageFunc!$A$3:$O$18,(Q$72-$AI75+4),FALSE)))</f>
        <v>100</v>
      </c>
      <c r="R75" s="29">
        <f>IF(R$72&lt;$AI75,100,(VLOOKUP($AH75,DurationDamageFunc!$A$3:$O$18,(R$72-$AI75+4),FALSE)))</f>
        <v>100</v>
      </c>
      <c r="S75" s="29">
        <f>IF(S$72&lt;$AI75,100,(VLOOKUP($AH75,DurationDamageFunc!$A$3:$O$18,(S$72-$AI75+4),FALSE)))</f>
        <v>0.25</v>
      </c>
      <c r="T75" s="29">
        <f>IF(T$72&lt;$AI75,100,(VLOOKUP($AH75,DurationDamageFunc!$A$3:$O$18,(T$72-$AI75+4),FALSE)))</f>
        <v>3</v>
      </c>
      <c r="U75" s="29">
        <f>IF(U$72&lt;$AI75,100,(VLOOKUP($AH75,DurationDamageFunc!$A$3:$O$18,(U$72-$AI75+4),FALSE)))</f>
        <v>7</v>
      </c>
      <c r="V75" s="29">
        <f>IF(V$72&lt;$AI75,100,(VLOOKUP($AH75,DurationDamageFunc!$A$3:$O$18,(V$72-$AI75+4),FALSE)))</f>
        <v>7</v>
      </c>
      <c r="W75" s="29">
        <f>IF(W$72&lt;$AI75,100,(VLOOKUP($AH75,DurationDamageFunc!$A$3:$O$18,(W$72-$AI75+4),FALSE)))</f>
        <v>100</v>
      </c>
      <c r="X75" s="29">
        <f>IF(X$72&lt;$AI75,100,(VLOOKUP($AH75,DurationDamageFunc!$A$3:$O$18,(X$72-$AI75+4),FALSE)))</f>
        <v>100</v>
      </c>
      <c r="Y75" s="29">
        <f>IF(Y$72&lt;$AI75,100,(VLOOKUP($AH75,DurationDamageFunc!$A$3:$O$18,(Y$72-$AI75+4),FALSE)))</f>
        <v>100</v>
      </c>
      <c r="Z75" s="29">
        <f>IF(Z$72&lt;$AI75,100,(VLOOKUP($AH75,DurationDamageFunc!$A$3:$O$18,(Z$72-$AI75+4),FALSE)))</f>
        <v>100</v>
      </c>
      <c r="AA75" s="29">
        <f>IF(AA$72&lt;$AI75,100,(VLOOKUP($AH75,DurationDamageFunc!$A$3:$O$18,(AA$72-$AI75+4),FALSE)))</f>
        <v>100</v>
      </c>
      <c r="AB75" s="21"/>
      <c r="AC75" s="29">
        <f>VLOOKUP($B$4,'NASS (yield)'!$B$4:$S$257,AF75,0)</f>
        <v>0</v>
      </c>
      <c r="AD75" s="28">
        <f>VLOOKUP($B$4,'NASS (acres)'!$B$4:$S$257,AF75,0)</f>
        <v>0</v>
      </c>
      <c r="AE75" s="29">
        <f>IF(AC75=0,Lookups!W41,AGFLT!AC75)</f>
        <v>0</v>
      </c>
      <c r="AF75">
        <v>3</v>
      </c>
      <c r="AG75">
        <f t="shared" ref="AG75:AG89" si="20">AD75/$S$34</f>
        <v>0</v>
      </c>
      <c r="AH75">
        <v>2</v>
      </c>
      <c r="AI75">
        <f>VLOOKUP($B$4,CountyPlantMo!$B$4:$S$257,AF75,FALSE)</f>
        <v>4</v>
      </c>
      <c r="AJ75" s="30"/>
    </row>
    <row r="76" spans="1:36" hidden="1" x14ac:dyDescent="0.25">
      <c r="A76" s="49" t="s">
        <v>333</v>
      </c>
      <c r="B76" s="21">
        <f t="shared" ref="B76:M76" si="21">IF(B38=0,0,(B38+B57))</f>
        <v>0</v>
      </c>
      <c r="C76" s="21">
        <f t="shared" si="21"/>
        <v>0</v>
      </c>
      <c r="D76" s="21">
        <f t="shared" si="21"/>
        <v>0</v>
      </c>
      <c r="E76" s="21">
        <f t="shared" si="21"/>
        <v>0</v>
      </c>
      <c r="F76" s="21">
        <f t="shared" si="21"/>
        <v>65.176999999999992</v>
      </c>
      <c r="G76" s="21">
        <f t="shared" si="21"/>
        <v>59.137999999999998</v>
      </c>
      <c r="H76" s="21">
        <f t="shared" si="21"/>
        <v>53.098999999999997</v>
      </c>
      <c r="I76" s="21">
        <f t="shared" si="21"/>
        <v>47.059999999999995</v>
      </c>
      <c r="J76" s="21">
        <f t="shared" si="21"/>
        <v>41.020999999999994</v>
      </c>
      <c r="K76" s="21">
        <f t="shared" si="21"/>
        <v>34.981999999999999</v>
      </c>
      <c r="L76" s="21">
        <f t="shared" si="21"/>
        <v>0</v>
      </c>
      <c r="M76" s="21">
        <f t="shared" si="21"/>
        <v>0</v>
      </c>
      <c r="O76" s="66" t="s">
        <v>333</v>
      </c>
      <c r="P76" s="29">
        <f>IF(P$72&lt;$AI76,100,(VLOOKUP($AH76,DurationDamageFunc!$A$3:$O$18,(P$72-$AI76+4),FALSE)))</f>
        <v>100</v>
      </c>
      <c r="Q76" s="29">
        <f>IF(Q$72&lt;$AI76,100,(VLOOKUP($AH76,DurationDamageFunc!$A$3:$O$18,(Q$72-$AI76+4),FALSE)))</f>
        <v>100</v>
      </c>
      <c r="R76" s="29">
        <f>IF(R$72&lt;$AI76,100,(VLOOKUP($AH76,DurationDamageFunc!$A$3:$O$18,(R$72-$AI76+4),FALSE)))</f>
        <v>100</v>
      </c>
      <c r="S76" s="29">
        <f>IF(S$72&lt;$AI76,100,(VLOOKUP($AH76,DurationDamageFunc!$A$3:$O$18,(S$72-$AI76+4),FALSE)))</f>
        <v>100</v>
      </c>
      <c r="T76" s="29">
        <f>IF(T$72&lt;$AI76,100,(VLOOKUP($AH76,DurationDamageFunc!$A$3:$O$18,(T$72-$AI76+4),FALSE)))</f>
        <v>0.25</v>
      </c>
      <c r="U76" s="29">
        <f>IF(U$72&lt;$AI76,100,(VLOOKUP($AH76,DurationDamageFunc!$A$3:$O$18,(U$72-$AI76+4),FALSE)))</f>
        <v>0.5</v>
      </c>
      <c r="V76" s="29">
        <f>IF(V$72&lt;$AI76,100,(VLOOKUP($AH76,DurationDamageFunc!$A$3:$O$18,(V$72-$AI76+4),FALSE)))</f>
        <v>1</v>
      </c>
      <c r="W76" s="29">
        <f>IF(W$72&lt;$AI76,100,(VLOOKUP($AH76,DurationDamageFunc!$A$3:$O$18,(W$72-$AI76+4),FALSE)))</f>
        <v>3</v>
      </c>
      <c r="X76" s="29">
        <f>IF(X$72&lt;$AI76,100,(VLOOKUP($AH76,DurationDamageFunc!$A$3:$O$18,(X$72-$AI76+4),FALSE)))</f>
        <v>3.5</v>
      </c>
      <c r="Y76" s="29">
        <f>IF(Y$72&lt;$AI76,100,(VLOOKUP($AH76,DurationDamageFunc!$A$3:$O$18,(Y$72-$AI76+4),FALSE)))</f>
        <v>3.5</v>
      </c>
      <c r="Z76" s="29">
        <f>IF(Z$72&lt;$AI76,100,(VLOOKUP($AH76,DurationDamageFunc!$A$3:$O$18,(Z$72-$AI76+4),FALSE)))</f>
        <v>100</v>
      </c>
      <c r="AA76" s="29">
        <f>IF(AA$72&lt;$AI76,100,(VLOOKUP($AH76,DurationDamageFunc!$A$3:$O$18,(AA$72-$AI76+4),FALSE)))</f>
        <v>100</v>
      </c>
      <c r="AB76" s="21"/>
      <c r="AC76" s="29">
        <f>VLOOKUP($B$4,'NASS (yield)'!$B$4:$S$257,AF76,0)</f>
        <v>1099</v>
      </c>
      <c r="AD76" s="28">
        <f>VLOOKUP($B$4,'NASS (acres)'!$B$4:$S$257,AF76,0)</f>
        <v>4866.666666666667</v>
      </c>
      <c r="AE76" s="29">
        <f>IF(AC76=0,Lookups!W42,AGFLT!AC76)</f>
        <v>1099</v>
      </c>
      <c r="AF76">
        <v>4</v>
      </c>
      <c r="AG76">
        <f t="shared" si="20"/>
        <v>0.18288341494455473</v>
      </c>
      <c r="AH76">
        <v>3</v>
      </c>
      <c r="AI76">
        <f>VLOOKUP($B$4,CountyPlantMo!$B$4:$S$257,AF76,FALSE)</f>
        <v>5</v>
      </c>
      <c r="AJ76" s="30"/>
    </row>
    <row r="77" spans="1:36" hidden="1" x14ac:dyDescent="0.25">
      <c r="A77" s="52" t="s">
        <v>334</v>
      </c>
      <c r="B77" s="21">
        <f t="shared" ref="B77:M77" si="22">IF(B39=0,0,(B39+B58))</f>
        <v>0</v>
      </c>
      <c r="C77" s="21">
        <f t="shared" si="22"/>
        <v>0</v>
      </c>
      <c r="D77" s="21">
        <f t="shared" si="22"/>
        <v>0</v>
      </c>
      <c r="E77" s="21">
        <f t="shared" si="22"/>
        <v>0</v>
      </c>
      <c r="F77" s="21">
        <f t="shared" si="22"/>
        <v>65.176999999999992</v>
      </c>
      <c r="G77" s="21">
        <f t="shared" si="22"/>
        <v>59.137999999999998</v>
      </c>
      <c r="H77" s="21">
        <f t="shared" si="22"/>
        <v>53.098999999999997</v>
      </c>
      <c r="I77" s="21">
        <f t="shared" si="22"/>
        <v>47.059999999999995</v>
      </c>
      <c r="J77" s="21">
        <f t="shared" si="22"/>
        <v>41.020999999999994</v>
      </c>
      <c r="K77" s="21">
        <f t="shared" si="22"/>
        <v>34.981999999999999</v>
      </c>
      <c r="L77" s="21">
        <f t="shared" si="22"/>
        <v>0</v>
      </c>
      <c r="M77" s="21">
        <f t="shared" si="22"/>
        <v>0</v>
      </c>
      <c r="O77" s="67" t="s">
        <v>334</v>
      </c>
      <c r="P77" s="29">
        <f>IF(P$72&lt;$AI77,100,(VLOOKUP($AH77,DurationDamageFunc!$A$3:$O$18,(P$72-$AI77+4),FALSE)))</f>
        <v>100</v>
      </c>
      <c r="Q77" s="29">
        <f>IF(Q$72&lt;$AI77,100,(VLOOKUP($AH77,DurationDamageFunc!$A$3:$O$18,(Q$72-$AI77+4),FALSE)))</f>
        <v>100</v>
      </c>
      <c r="R77" s="29">
        <f>IF(R$72&lt;$AI77,100,(VLOOKUP($AH77,DurationDamageFunc!$A$3:$O$18,(R$72-$AI77+4),FALSE)))</f>
        <v>100</v>
      </c>
      <c r="S77" s="29">
        <f>IF(S$72&lt;$AI77,100,(VLOOKUP($AH77,DurationDamageFunc!$A$3:$O$18,(S$72-$AI77+4),FALSE)))</f>
        <v>100</v>
      </c>
      <c r="T77" s="29">
        <f>IF(T$72&lt;$AI77,100,(VLOOKUP($AH77,DurationDamageFunc!$A$3:$O$18,(T$72-$AI77+4),FALSE)))</f>
        <v>0.25</v>
      </c>
      <c r="U77" s="29">
        <f>IF(U$72&lt;$AI77,100,(VLOOKUP($AH77,DurationDamageFunc!$A$3:$O$18,(U$72-$AI77+4),FALSE)))</f>
        <v>0.5</v>
      </c>
      <c r="V77" s="29">
        <f>IF(V$72&lt;$AI77,100,(VLOOKUP($AH77,DurationDamageFunc!$A$3:$O$18,(V$72-$AI77+4),FALSE)))</f>
        <v>1</v>
      </c>
      <c r="W77" s="29">
        <f>IF(W$72&lt;$AI77,100,(VLOOKUP($AH77,DurationDamageFunc!$A$3:$O$18,(W$72-$AI77+4),FALSE)))</f>
        <v>3</v>
      </c>
      <c r="X77" s="29">
        <f>IF(X$72&lt;$AI77,100,(VLOOKUP($AH77,DurationDamageFunc!$A$3:$O$18,(X$72-$AI77+4),FALSE)))</f>
        <v>3.5</v>
      </c>
      <c r="Y77" s="29">
        <f>IF(Y$72&lt;$AI77,100,(VLOOKUP($AH77,DurationDamageFunc!$A$3:$O$18,(Y$72-$AI77+4),FALSE)))</f>
        <v>3.5</v>
      </c>
      <c r="Z77" s="29">
        <f>IF(Z$72&lt;$AI77,100,(VLOOKUP($AH77,DurationDamageFunc!$A$3:$O$18,(Z$72-$AI77+4),FALSE)))</f>
        <v>100</v>
      </c>
      <c r="AA77" s="29">
        <f>IF(AA$72&lt;$AI77,100,(VLOOKUP($AH77,DurationDamageFunc!$A$3:$O$18,(AA$72-$AI77+4),FALSE)))</f>
        <v>100</v>
      </c>
      <c r="AB77" s="21"/>
      <c r="AC77" s="29">
        <f>VLOOKUP($B$4,'NASS (yield)'!$B$4:$S$257,AF77,0)</f>
        <v>1199</v>
      </c>
      <c r="AD77" s="28">
        <f>VLOOKUP($B$4,'NASS (acres)'!$B$4:$S$257,AF77,0)</f>
        <v>6760</v>
      </c>
      <c r="AE77" s="29">
        <f>IF(AC77=0,Lookups!W43,AGFLT!AC77)</f>
        <v>1199</v>
      </c>
      <c r="AF77">
        <v>5</v>
      </c>
      <c r="AG77">
        <f t="shared" si="20"/>
        <v>0.25403257911476507</v>
      </c>
      <c r="AH77">
        <v>4</v>
      </c>
      <c r="AI77">
        <f>VLOOKUP($B$4,CountyPlantMo!$B$4:$S$257,AF77,FALSE)</f>
        <v>5</v>
      </c>
      <c r="AJ77" s="30"/>
    </row>
    <row r="78" spans="1:36" hidden="1" x14ac:dyDescent="0.25">
      <c r="A78" s="49" t="s">
        <v>313</v>
      </c>
      <c r="B78" s="21">
        <f t="shared" ref="B78:M78" si="23">IF(B40=0,0,(B40+B59))</f>
        <v>72.915999999999997</v>
      </c>
      <c r="C78" s="21">
        <f t="shared" si="23"/>
        <v>70.915999999999997</v>
      </c>
      <c r="D78" s="21">
        <f t="shared" si="23"/>
        <v>66.915999999999997</v>
      </c>
      <c r="E78" s="21">
        <f t="shared" si="23"/>
        <v>64.915999999999997</v>
      </c>
      <c r="F78" s="21">
        <f t="shared" si="23"/>
        <v>0</v>
      </c>
      <c r="G78" s="21">
        <f t="shared" si="23"/>
        <v>0</v>
      </c>
      <c r="H78" s="21">
        <f t="shared" si="23"/>
        <v>0</v>
      </c>
      <c r="I78" s="21">
        <f t="shared" si="23"/>
        <v>0</v>
      </c>
      <c r="J78" s="21">
        <f t="shared" si="23"/>
        <v>0</v>
      </c>
      <c r="K78" s="21">
        <f t="shared" si="23"/>
        <v>0</v>
      </c>
      <c r="L78" s="21">
        <f t="shared" si="23"/>
        <v>72.915999999999997</v>
      </c>
      <c r="M78" s="21">
        <f t="shared" si="23"/>
        <v>73.915999999999997</v>
      </c>
      <c r="O78" s="66" t="s">
        <v>313</v>
      </c>
      <c r="P78" s="29">
        <f>IF(P$72&lt;$AI78,100,(VLOOKUP($AH78,DurationDamageFunc!$A$3:$O$18,(P$72-$AI78+4),FALSE)))</f>
        <v>1</v>
      </c>
      <c r="Q78" s="29">
        <f>IF(Q$72&lt;$AI78,100,(VLOOKUP($AH78,DurationDamageFunc!$A$3:$O$18,(Q$72-$AI78+4),FALSE)))</f>
        <v>2</v>
      </c>
      <c r="R78" s="29">
        <f>IF(R$72&lt;$AI78,100,(VLOOKUP($AH78,DurationDamageFunc!$A$3:$O$18,(R$72-$AI78+4),FALSE)))</f>
        <v>3.5</v>
      </c>
      <c r="S78" s="29">
        <f>IF(S$72&lt;$AI78,100,(VLOOKUP($AH78,DurationDamageFunc!$A$3:$O$18,(S$72-$AI78+4),FALSE)))</f>
        <v>3.5</v>
      </c>
      <c r="T78" s="29">
        <f>IF(T$72&lt;$AI78,100,(VLOOKUP($AH78,DurationDamageFunc!$A$3:$O$18,(T$72-$AI78+4),FALSE)))</f>
        <v>3.5</v>
      </c>
      <c r="U78" s="29">
        <f>IF(U$72&lt;$AI78,100,(VLOOKUP($AH78,DurationDamageFunc!$A$3:$O$18,(U$72-$AI78+4),FALSE)))</f>
        <v>100</v>
      </c>
      <c r="V78" s="29">
        <f>IF(V$72&lt;$AI78,100,(VLOOKUP($AH78,DurationDamageFunc!$A$3:$O$18,(V$72-$AI78+4),FALSE)))</f>
        <v>100</v>
      </c>
      <c r="W78" s="29">
        <f>IF(W$72&lt;$AI78,100,(VLOOKUP($AH78,DurationDamageFunc!$A$3:$O$18,(W$72-$AI78+4),FALSE)))</f>
        <v>100</v>
      </c>
      <c r="X78" s="29">
        <f>IF(X$72&lt;$AI78,100,(VLOOKUP($AH78,DurationDamageFunc!$A$3:$O$18,(X$72-$AI78+4),FALSE)))</f>
        <v>100</v>
      </c>
      <c r="Y78" s="29">
        <f>IF(Y$72&lt;$AI78,100,(VLOOKUP($AH78,DurationDamageFunc!$A$3:$O$18,(Y$72-$AI78+4),FALSE)))</f>
        <v>100</v>
      </c>
      <c r="Z78" s="29">
        <v>1</v>
      </c>
      <c r="AA78" s="29">
        <v>1</v>
      </c>
      <c r="AB78" s="21"/>
      <c r="AC78" s="29">
        <f>VLOOKUP($B$4,'NASS (yield)'!$B$4:$S$257,AF78,0)</f>
        <v>0</v>
      </c>
      <c r="AD78" s="28">
        <f>VLOOKUP($B$4,'NASS (acres)'!$B$4:$S$257,AF78,0)</f>
        <v>0</v>
      </c>
      <c r="AE78" s="29">
        <f>IF(AC78=0,Lookups!W44,AGFLT!AC78)</f>
        <v>0</v>
      </c>
      <c r="AF78">
        <v>6</v>
      </c>
      <c r="AG78">
        <f t="shared" si="20"/>
        <v>0</v>
      </c>
      <c r="AH78">
        <v>5</v>
      </c>
      <c r="AI78">
        <f>VLOOKUP($B$4,CountyPlantMo!$B$4:$S$257,AF78,FALSE)</f>
        <v>1</v>
      </c>
      <c r="AJ78" s="30"/>
    </row>
    <row r="79" spans="1:36" hidden="1" x14ac:dyDescent="0.25">
      <c r="A79" s="52" t="s">
        <v>314</v>
      </c>
      <c r="B79" s="21">
        <f t="shared" ref="B79:M79" si="24">IF(B41=0,0,(B41+B60))</f>
        <v>0</v>
      </c>
      <c r="C79" s="21">
        <f t="shared" si="24"/>
        <v>0</v>
      </c>
      <c r="D79" s="21">
        <f t="shared" si="24"/>
        <v>0</v>
      </c>
      <c r="E79" s="21">
        <f t="shared" si="24"/>
        <v>0</v>
      </c>
      <c r="F79" s="21">
        <f t="shared" si="24"/>
        <v>0</v>
      </c>
      <c r="G79" s="21">
        <f t="shared" si="24"/>
        <v>0</v>
      </c>
      <c r="H79" s="21">
        <f t="shared" si="24"/>
        <v>98.019199999999998</v>
      </c>
      <c r="I79" s="21">
        <f t="shared" si="24"/>
        <v>112.0192</v>
      </c>
      <c r="J79" s="21">
        <f t="shared" si="24"/>
        <v>126.0192</v>
      </c>
      <c r="K79" s="21">
        <f t="shared" si="24"/>
        <v>126.0192</v>
      </c>
      <c r="L79" s="21">
        <f t="shared" si="24"/>
        <v>126.0192</v>
      </c>
      <c r="M79" s="21">
        <f t="shared" si="24"/>
        <v>0</v>
      </c>
      <c r="O79" s="67" t="s">
        <v>314</v>
      </c>
      <c r="P79" s="29">
        <f>IF(P$72&lt;$AI79,100,(VLOOKUP($AH79,DurationDamageFunc!$A$3:$O$18,(P$72-$AI79+4),FALSE)))</f>
        <v>100</v>
      </c>
      <c r="Q79" s="29">
        <f>IF(Q$72&lt;$AI79,100,(VLOOKUP($AH79,DurationDamageFunc!$A$3:$O$18,(Q$72-$AI79+4),FALSE)))</f>
        <v>100</v>
      </c>
      <c r="R79" s="29">
        <f>IF(R$72&lt;$AI79,100,(VLOOKUP($AH79,DurationDamageFunc!$A$3:$O$18,(R$72-$AI79+4),FALSE)))</f>
        <v>100</v>
      </c>
      <c r="S79" s="29">
        <f>IF(S$72&lt;$AI79,100,(VLOOKUP($AH79,DurationDamageFunc!$A$3:$O$18,(S$72-$AI79+4),FALSE)))</f>
        <v>100</v>
      </c>
      <c r="T79" s="29">
        <f>IF(T$72&lt;$AI79,100,(VLOOKUP($AH79,DurationDamageFunc!$A$3:$O$18,(T$72-$AI79+4),FALSE)))</f>
        <v>100</v>
      </c>
      <c r="U79" s="29">
        <f>IF(U$72&lt;$AI79,100,(VLOOKUP($AH79,DurationDamageFunc!$A$3:$O$18,(U$72-$AI79+4),FALSE)))</f>
        <v>100</v>
      </c>
      <c r="V79" s="29">
        <f>IF(V$72&lt;$AI79,100,(VLOOKUP($AH79,DurationDamageFunc!$A$3:$O$18,(V$72-$AI79+4),FALSE)))</f>
        <v>2</v>
      </c>
      <c r="W79" s="29">
        <f>IF(W$72&lt;$AI79,100,(VLOOKUP($AH79,DurationDamageFunc!$A$3:$O$18,(W$72-$AI79+4),FALSE)))</f>
        <v>3</v>
      </c>
      <c r="X79" s="29">
        <f>IF(X$72&lt;$AI79,100,(VLOOKUP($AH79,DurationDamageFunc!$A$3:$O$18,(X$72-$AI79+4),FALSE)))</f>
        <v>3.5</v>
      </c>
      <c r="Y79" s="29">
        <f>IF(Y$72&lt;$AI79,100,(VLOOKUP($AH79,DurationDamageFunc!$A$3:$O$18,(Y$72-$AI79+4),FALSE)))</f>
        <v>3.5</v>
      </c>
      <c r="Z79" s="29">
        <f>IF(Z$72&lt;$AI79,100,(VLOOKUP($AH79,DurationDamageFunc!$A$3:$O$18,(Z$72-$AI79+4),FALSE)))</f>
        <v>100</v>
      </c>
      <c r="AA79" s="29">
        <f>IF(AA$72&lt;$AI79,100,(VLOOKUP($AH79,DurationDamageFunc!$A$3:$O$18,(AA$72-$AI79+4),FALSE)))</f>
        <v>100</v>
      </c>
      <c r="AB79" s="21"/>
      <c r="AC79" s="29">
        <f>VLOOKUP($B$4,'NASS (yield)'!$B$4:$S$257,AF79,0)</f>
        <v>0</v>
      </c>
      <c r="AD79" s="28">
        <f>VLOOKUP($B$4,'NASS (acres)'!$B$4:$S$257,AF79,0)</f>
        <v>0</v>
      </c>
      <c r="AE79" s="29">
        <f>IF(AC79=0,Lookups!W45,AGFLT!AC79)</f>
        <v>0</v>
      </c>
      <c r="AF79">
        <v>7</v>
      </c>
      <c r="AG79">
        <f t="shared" si="20"/>
        <v>0</v>
      </c>
      <c r="AH79">
        <v>6</v>
      </c>
      <c r="AI79">
        <f>VLOOKUP($B$4,CountyPlantMo!$B$4:$S$257,AF79,FALSE)</f>
        <v>7</v>
      </c>
      <c r="AJ79" s="30"/>
    </row>
    <row r="80" spans="1:36" hidden="1" x14ac:dyDescent="0.25">
      <c r="A80" s="49" t="s">
        <v>315</v>
      </c>
      <c r="B80" s="21">
        <f t="shared" ref="B80:M80" si="25">IF(B42=0,0,(B42+B61))</f>
        <v>0</v>
      </c>
      <c r="C80" s="21">
        <f t="shared" si="25"/>
        <v>0</v>
      </c>
      <c r="D80" s="21">
        <f t="shared" si="25"/>
        <v>0</v>
      </c>
      <c r="E80" s="21">
        <f t="shared" si="25"/>
        <v>0</v>
      </c>
      <c r="F80" s="21">
        <f t="shared" si="25"/>
        <v>0</v>
      </c>
      <c r="G80" s="21">
        <f t="shared" si="25"/>
        <v>0</v>
      </c>
      <c r="H80" s="21">
        <f t="shared" si="25"/>
        <v>0</v>
      </c>
      <c r="I80" s="21">
        <f t="shared" si="25"/>
        <v>0</v>
      </c>
      <c r="J80" s="21">
        <f t="shared" si="25"/>
        <v>0</v>
      </c>
      <c r="K80" s="21">
        <f t="shared" si="25"/>
        <v>0</v>
      </c>
      <c r="L80" s="21">
        <f t="shared" si="25"/>
        <v>0</v>
      </c>
      <c r="M80" s="21">
        <f t="shared" si="25"/>
        <v>0</v>
      </c>
      <c r="O80" s="66" t="s">
        <v>315</v>
      </c>
      <c r="P80" s="29">
        <f>IF(P$72&lt;$AI80,100,(VLOOKUP($AH80,DurationDamageFunc!$A$3:$O$18,(P$72-$AI80+4),FALSE)))</f>
        <v>100</v>
      </c>
      <c r="Q80" s="29">
        <f>IF(Q$72&lt;$AI80,100,(VLOOKUP($AH80,DurationDamageFunc!$A$3:$O$18,(Q$72-$AI80+4),FALSE)))</f>
        <v>100</v>
      </c>
      <c r="R80" s="29">
        <f>IF(R$72&lt;$AI80,100,(VLOOKUP($AH80,DurationDamageFunc!$A$3:$O$18,(R$72-$AI80+4),FALSE)))</f>
        <v>100</v>
      </c>
      <c r="S80" s="29">
        <f>IF(S$72&lt;$AI80,100,(VLOOKUP($AH80,DurationDamageFunc!$A$3:$O$18,(S$72-$AI80+4),FALSE)))</f>
        <v>100</v>
      </c>
      <c r="T80" s="29">
        <f>IF(T$72&lt;$AI80,100,(VLOOKUP($AH80,DurationDamageFunc!$A$3:$O$18,(T$72-$AI80+4),FALSE)))</f>
        <v>2</v>
      </c>
      <c r="U80" s="29">
        <f>IF(U$72&lt;$AI80,100,(VLOOKUP($AH80,DurationDamageFunc!$A$3:$O$18,(U$72-$AI80+4),FALSE)))</f>
        <v>3</v>
      </c>
      <c r="V80" s="29">
        <f>IF(V$72&lt;$AI80,100,(VLOOKUP($AH80,DurationDamageFunc!$A$3:$O$18,(V$72-$AI80+4),FALSE)))</f>
        <v>3.5</v>
      </c>
      <c r="W80" s="29">
        <f>IF(W$72&lt;$AI80,100,(VLOOKUP($AH80,DurationDamageFunc!$A$3:$O$18,(W$72-$AI80+4),FALSE)))</f>
        <v>3.5</v>
      </c>
      <c r="X80" s="29">
        <f>IF(X$72&lt;$AI80,100,(VLOOKUP($AH80,DurationDamageFunc!$A$3:$O$18,(X$72-$AI80+4),FALSE)))</f>
        <v>100</v>
      </c>
      <c r="Y80" s="29">
        <f>IF(Y$72&lt;$AI80,100,(VLOOKUP($AH80,DurationDamageFunc!$A$3:$O$18,(Y$72-$AI80+4),FALSE)))</f>
        <v>100</v>
      </c>
      <c r="Z80" s="29">
        <f>IF(Z$72&lt;$AI80,100,(VLOOKUP($AH80,DurationDamageFunc!$A$3:$O$18,(Z$72-$AI80+4),FALSE)))</f>
        <v>100</v>
      </c>
      <c r="AA80" s="29">
        <f>IF(AA$72&lt;$AI80,100,(VLOOKUP($AH80,DurationDamageFunc!$A$3:$O$18,(AA$72-$AI80+4),FALSE)))</f>
        <v>100</v>
      </c>
      <c r="AB80" s="21"/>
      <c r="AC80" s="29">
        <f>VLOOKUP($B$4,'NASS (yield)'!$B$4:$S$257,AF80,0)</f>
        <v>0</v>
      </c>
      <c r="AD80" s="28">
        <f>VLOOKUP($B$4,'NASS (acres)'!$B$4:$S$257,AF80,0)</f>
        <v>0</v>
      </c>
      <c r="AE80" s="29">
        <f>IF(AC80=0,Lookups!W46,AGFLT!AC80)</f>
        <v>0</v>
      </c>
      <c r="AF80">
        <v>8</v>
      </c>
      <c r="AG80">
        <f t="shared" si="20"/>
        <v>0</v>
      </c>
      <c r="AH80">
        <v>7</v>
      </c>
      <c r="AI80">
        <f>VLOOKUP($B$4,CountyPlantMo!$B$4:$S$257,AF80,FALSE)</f>
        <v>5</v>
      </c>
      <c r="AJ80" s="30"/>
    </row>
    <row r="81" spans="1:36" hidden="1" x14ac:dyDescent="0.25">
      <c r="A81" s="52" t="s">
        <v>372</v>
      </c>
      <c r="B81" s="21">
        <f t="shared" ref="B81:M81" si="26">IF(B43=0,0,(B43+B62))</f>
        <v>0</v>
      </c>
      <c r="C81" s="21">
        <f t="shared" si="26"/>
        <v>0</v>
      </c>
      <c r="D81" s="21">
        <f t="shared" si="26"/>
        <v>0</v>
      </c>
      <c r="E81" s="21">
        <f t="shared" si="26"/>
        <v>64.98599999999999</v>
      </c>
      <c r="F81" s="21">
        <f t="shared" si="26"/>
        <v>69.98599999999999</v>
      </c>
      <c r="G81" s="21">
        <f t="shared" si="26"/>
        <v>54.985999999999997</v>
      </c>
      <c r="H81" s="21">
        <f t="shared" si="26"/>
        <v>0</v>
      </c>
      <c r="I81" s="21">
        <f t="shared" si="26"/>
        <v>0</v>
      </c>
      <c r="J81" s="21">
        <f t="shared" si="26"/>
        <v>0</v>
      </c>
      <c r="K81" s="21">
        <f t="shared" si="26"/>
        <v>0</v>
      </c>
      <c r="L81" s="21">
        <f t="shared" si="26"/>
        <v>0</v>
      </c>
      <c r="M81" s="21">
        <f t="shared" si="26"/>
        <v>0</v>
      </c>
      <c r="O81" s="67" t="s">
        <v>372</v>
      </c>
      <c r="P81" s="29">
        <f>IF(P$72&lt;$AI81,100,(VLOOKUP($AH81,DurationDamageFunc!$A$3:$O$18,(P$72-$AI81+4),FALSE)))</f>
        <v>100</v>
      </c>
      <c r="Q81" s="29">
        <f>IF(Q$72&lt;$AI81,100,(VLOOKUP($AH81,DurationDamageFunc!$A$3:$O$18,(Q$72-$AI81+4),FALSE)))</f>
        <v>100</v>
      </c>
      <c r="R81" s="29">
        <f>IF(R$72&lt;$AI81,100,(VLOOKUP($AH81,DurationDamageFunc!$A$3:$O$18,(R$72-$AI81+4),FALSE)))</f>
        <v>100</v>
      </c>
      <c r="S81" s="29">
        <f>IF(S$72&lt;$AI81,100,(VLOOKUP($AH81,DurationDamageFunc!$A$3:$O$18,(S$72-$AI81+4),FALSE)))</f>
        <v>1</v>
      </c>
      <c r="T81" s="29">
        <f>IF(T$72&lt;$AI81,100,(VLOOKUP($AH81,DurationDamageFunc!$A$3:$O$18,(T$72-$AI81+4),FALSE)))</f>
        <v>3</v>
      </c>
      <c r="U81" s="29">
        <f>IF(U$72&lt;$AI81,100,(VLOOKUP($AH81,DurationDamageFunc!$A$3:$O$18,(U$72-$AI81+4),FALSE)))</f>
        <v>4</v>
      </c>
      <c r="V81" s="29">
        <f>IF(V$72&lt;$AI81,100,(VLOOKUP($AH81,DurationDamageFunc!$A$3:$O$18,(V$72-$AI81+4),FALSE)))</f>
        <v>4</v>
      </c>
      <c r="W81" s="29">
        <f>IF(W$72&lt;$AI81,100,(VLOOKUP($AH81,DurationDamageFunc!$A$3:$O$18,(W$72-$AI81+4),FALSE)))</f>
        <v>100</v>
      </c>
      <c r="X81" s="29">
        <f>IF(X$72&lt;$AI81,100,(VLOOKUP($AH81,DurationDamageFunc!$A$3:$O$18,(X$72-$AI81+4),FALSE)))</f>
        <v>100</v>
      </c>
      <c r="Y81" s="29">
        <f>IF(Y$72&lt;$AI81,100,(VLOOKUP($AH81,DurationDamageFunc!$A$3:$O$18,(Y$72-$AI81+4),FALSE)))</f>
        <v>100</v>
      </c>
      <c r="Z81" s="29">
        <f>IF(Z$72&lt;$AI81,100,(VLOOKUP($AH81,DurationDamageFunc!$A$3:$O$18,(Z$72-$AI81+4),FALSE)))</f>
        <v>100</v>
      </c>
      <c r="AA81" s="29">
        <f>IF(AA$72&lt;$AI81,100,(VLOOKUP($AH81,DurationDamageFunc!$A$3:$O$18,(AA$72-$AI81+4),FALSE)))</f>
        <v>100</v>
      </c>
      <c r="AB81" s="21"/>
      <c r="AC81" s="29">
        <f>VLOOKUP($B$4,'NASS (yield)'!$B$4:$S$257,AF81,0)</f>
        <v>0</v>
      </c>
      <c r="AD81" s="28">
        <f>VLOOKUP($B$4,'NASS (acres)'!$B$4:$S$257,AF81,0)</f>
        <v>0</v>
      </c>
      <c r="AE81" s="29">
        <f>IF(AC81=0,Lookups!W47,AGFLT!AC81)</f>
        <v>0</v>
      </c>
      <c r="AF81">
        <v>9</v>
      </c>
      <c r="AG81">
        <f t="shared" si="20"/>
        <v>0</v>
      </c>
      <c r="AH81">
        <v>8</v>
      </c>
      <c r="AI81">
        <f>VLOOKUP($B$4,CountyPlantMo!$B$4:$S$257,AF81,FALSE)</f>
        <v>4</v>
      </c>
      <c r="AJ81" s="30"/>
    </row>
    <row r="82" spans="1:36" hidden="1" x14ac:dyDescent="0.25">
      <c r="A82" s="49" t="s">
        <v>336</v>
      </c>
      <c r="B82" s="21">
        <f t="shared" ref="B82:M82" si="27">IF(B44=0,0,(B44+B63))</f>
        <v>0</v>
      </c>
      <c r="C82" s="21">
        <f t="shared" si="27"/>
        <v>0</v>
      </c>
      <c r="D82" s="21">
        <f t="shared" si="27"/>
        <v>0</v>
      </c>
      <c r="E82" s="21">
        <f t="shared" si="27"/>
        <v>64.98599999999999</v>
      </c>
      <c r="F82" s="21">
        <f t="shared" si="27"/>
        <v>69.98599999999999</v>
      </c>
      <c r="G82" s="21">
        <f t="shared" si="27"/>
        <v>54.985999999999997</v>
      </c>
      <c r="H82" s="21">
        <f t="shared" si="27"/>
        <v>0</v>
      </c>
      <c r="I82" s="21">
        <f t="shared" si="27"/>
        <v>0</v>
      </c>
      <c r="J82" s="21">
        <f t="shared" si="27"/>
        <v>0</v>
      </c>
      <c r="K82" s="21">
        <f t="shared" si="27"/>
        <v>0</v>
      </c>
      <c r="L82" s="21">
        <f t="shared" si="27"/>
        <v>0</v>
      </c>
      <c r="M82" s="21">
        <f t="shared" si="27"/>
        <v>0</v>
      </c>
      <c r="O82" s="66" t="s">
        <v>336</v>
      </c>
      <c r="P82" s="29">
        <f>IF(P$72&lt;$AI82,100,(VLOOKUP($AH82,DurationDamageFunc!$A$3:$O$18,(P$72-$AI82+4),FALSE)))</f>
        <v>100</v>
      </c>
      <c r="Q82" s="29">
        <f>IF(Q$72&lt;$AI82,100,(VLOOKUP($AH82,DurationDamageFunc!$A$3:$O$18,(Q$72-$AI82+4),FALSE)))</f>
        <v>100</v>
      </c>
      <c r="R82" s="29">
        <f>IF(R$72&lt;$AI82,100,(VLOOKUP($AH82,DurationDamageFunc!$A$3:$O$18,(R$72-$AI82+4),FALSE)))</f>
        <v>100</v>
      </c>
      <c r="S82" s="29">
        <f>IF(S$72&lt;$AI82,100,(VLOOKUP($AH82,DurationDamageFunc!$A$3:$O$18,(S$72-$AI82+4),FALSE)))</f>
        <v>1</v>
      </c>
      <c r="T82" s="29">
        <f>IF(T$72&lt;$AI82,100,(VLOOKUP($AH82,DurationDamageFunc!$A$3:$O$18,(T$72-$AI82+4),FALSE)))</f>
        <v>3</v>
      </c>
      <c r="U82" s="29">
        <f>IF(U$72&lt;$AI82,100,(VLOOKUP($AH82,DurationDamageFunc!$A$3:$O$18,(U$72-$AI82+4),FALSE)))</f>
        <v>4</v>
      </c>
      <c r="V82" s="29">
        <f>IF(V$72&lt;$AI82,100,(VLOOKUP($AH82,DurationDamageFunc!$A$3:$O$18,(V$72-$AI82+4),FALSE)))</f>
        <v>4</v>
      </c>
      <c r="W82" s="29">
        <f>IF(W$72&lt;$AI82,100,(VLOOKUP($AH82,DurationDamageFunc!$A$3:$O$18,(W$72-$AI82+4),FALSE)))</f>
        <v>100</v>
      </c>
      <c r="X82" s="29">
        <f>IF(X$72&lt;$AI82,100,(VLOOKUP($AH82,DurationDamageFunc!$A$3:$O$18,(X$72-$AI82+4),FALSE)))</f>
        <v>100</v>
      </c>
      <c r="Y82" s="29">
        <f>IF(Y$72&lt;$AI82,100,(VLOOKUP($AH82,DurationDamageFunc!$A$3:$O$18,(Y$72-$AI82+4),FALSE)))</f>
        <v>100</v>
      </c>
      <c r="Z82" s="29">
        <f>IF(Z$72&lt;$AI82,100,(VLOOKUP($AH82,DurationDamageFunc!$A$3:$O$18,(Z$72-$AI82+4),FALSE)))</f>
        <v>100</v>
      </c>
      <c r="AA82" s="29">
        <f>IF(AA$72&lt;$AI82,100,(VLOOKUP($AH82,DurationDamageFunc!$A$3:$O$18,(AA$72-$AI82+4),FALSE)))</f>
        <v>100</v>
      </c>
      <c r="AB82" s="21"/>
      <c r="AC82" s="29">
        <f>VLOOKUP($B$4,'NASS (yield)'!$B$4:$S$257,AF82,0)</f>
        <v>0</v>
      </c>
      <c r="AD82" s="28">
        <f>VLOOKUP($B$4,'NASS (acres)'!$B$4:$S$257,AF82,0)</f>
        <v>0</v>
      </c>
      <c r="AE82" s="29">
        <f>IF(AC82=0,Lookups!W48,AGFLT!AC82)</f>
        <v>0</v>
      </c>
      <c r="AF82">
        <v>10</v>
      </c>
      <c r="AG82">
        <f t="shared" si="20"/>
        <v>0</v>
      </c>
      <c r="AH82">
        <v>9</v>
      </c>
      <c r="AI82">
        <f>VLOOKUP($B$4,CountyPlantMo!$B$4:$S$257,AF82,FALSE)</f>
        <v>4</v>
      </c>
      <c r="AJ82" s="30"/>
    </row>
    <row r="83" spans="1:36" hidden="1" x14ac:dyDescent="0.25">
      <c r="A83" s="52" t="s">
        <v>337</v>
      </c>
      <c r="B83" s="21">
        <f t="shared" ref="B83:M83" si="28">IF(B45=0,0,(B45+B64))</f>
        <v>0</v>
      </c>
      <c r="C83" s="21">
        <f t="shared" si="28"/>
        <v>0</v>
      </c>
      <c r="D83" s="21">
        <f t="shared" si="28"/>
        <v>0</v>
      </c>
      <c r="E83" s="21">
        <f t="shared" si="28"/>
        <v>0</v>
      </c>
      <c r="F83" s="21">
        <f t="shared" si="28"/>
        <v>149.0326</v>
      </c>
      <c r="G83" s="21">
        <f t="shared" si="28"/>
        <v>162.0326</v>
      </c>
      <c r="H83" s="21">
        <f t="shared" si="28"/>
        <v>157.0326</v>
      </c>
      <c r="I83" s="21">
        <f t="shared" si="28"/>
        <v>142.0326</v>
      </c>
      <c r="J83" s="21">
        <f t="shared" si="28"/>
        <v>122.0326</v>
      </c>
      <c r="K83" s="21">
        <f t="shared" si="28"/>
        <v>0</v>
      </c>
      <c r="L83" s="21">
        <f t="shared" si="28"/>
        <v>0</v>
      </c>
      <c r="M83" s="21">
        <f t="shared" si="28"/>
        <v>0</v>
      </c>
      <c r="O83" s="67" t="s">
        <v>337</v>
      </c>
      <c r="P83" s="29">
        <f>IF(P$72&lt;$AI83,100,(VLOOKUP($AH83,DurationDamageFunc!$A$3:$O$18,(P$72-$AI83+4),FALSE)))</f>
        <v>100</v>
      </c>
      <c r="Q83" s="29">
        <f>IF(Q$72&lt;$AI83,100,(VLOOKUP($AH83,DurationDamageFunc!$A$3:$O$18,(Q$72-$AI83+4),FALSE)))</f>
        <v>100</v>
      </c>
      <c r="R83" s="29">
        <f>IF(R$72&lt;$AI83,100,(VLOOKUP($AH83,DurationDamageFunc!$A$3:$O$18,(R$72-$AI83+4),FALSE)))</f>
        <v>100</v>
      </c>
      <c r="S83" s="29">
        <f>IF(S$72&lt;$AI83,100,(VLOOKUP($AH83,DurationDamageFunc!$A$3:$O$18,(S$72-$AI83+4),FALSE)))</f>
        <v>100</v>
      </c>
      <c r="T83" s="29">
        <f>IF(T$72&lt;$AI83,100,(VLOOKUP($AH83,DurationDamageFunc!$A$3:$O$18,(T$72-$AI83+4),FALSE)))</f>
        <v>1</v>
      </c>
      <c r="U83" s="29">
        <f>IF(U$72&lt;$AI83,100,(VLOOKUP($AH83,DurationDamageFunc!$A$3:$O$18,(U$72-$AI83+4),FALSE)))</f>
        <v>2</v>
      </c>
      <c r="V83" s="29">
        <f>IF(V$72&lt;$AI83,100,(VLOOKUP($AH83,DurationDamageFunc!$A$3:$O$18,(V$72-$AI83+4),FALSE)))</f>
        <v>3.5</v>
      </c>
      <c r="W83" s="29">
        <f>IF(W$72&lt;$AI83,100,(VLOOKUP($AH83,DurationDamageFunc!$A$3:$O$18,(W$72-$AI83+4),FALSE)))</f>
        <v>3.5</v>
      </c>
      <c r="X83" s="29">
        <f>IF(X$72&lt;$AI83,100,(VLOOKUP($AH83,DurationDamageFunc!$A$3:$O$18,(X$72-$AI83+4),FALSE)))</f>
        <v>3.5</v>
      </c>
      <c r="Y83" s="29">
        <f>IF(Y$72&lt;$AI83,100,(VLOOKUP($AH83,DurationDamageFunc!$A$3:$O$18,(Y$72-$AI83+4),FALSE)))</f>
        <v>100</v>
      </c>
      <c r="Z83" s="29">
        <f>IF(Z$72&lt;$AI83,100,(VLOOKUP($AH83,DurationDamageFunc!$A$3:$O$18,(Z$72-$AI83+4),FALSE)))</f>
        <v>100</v>
      </c>
      <c r="AA83" s="29">
        <f>IF(AA$72&lt;$AI83,100,(VLOOKUP($AH83,DurationDamageFunc!$A$3:$O$18,(AA$72-$AI83+4),FALSE)))</f>
        <v>100</v>
      </c>
      <c r="AB83" s="21"/>
      <c r="AC83" s="29">
        <f>VLOOKUP($B$4,'NASS (yield)'!$B$4:$S$257,AF83,0)</f>
        <v>0</v>
      </c>
      <c r="AD83" s="28">
        <f>VLOOKUP($B$4,'NASS (acres)'!$B$4:$S$257,AF83,0)</f>
        <v>0</v>
      </c>
      <c r="AE83" s="29">
        <f>IF(AC83=0,Lookups!W49,AGFLT!AC83)</f>
        <v>0</v>
      </c>
      <c r="AF83">
        <v>11</v>
      </c>
      <c r="AG83">
        <f t="shared" si="20"/>
        <v>0</v>
      </c>
      <c r="AH83">
        <v>10</v>
      </c>
      <c r="AI83">
        <f>VLOOKUP($B$4,CountyPlantMo!$B$4:$S$257,AF83,FALSE)</f>
        <v>5</v>
      </c>
      <c r="AJ83" s="30"/>
    </row>
    <row r="84" spans="1:36" hidden="1" x14ac:dyDescent="0.25">
      <c r="A84" s="49" t="s">
        <v>318</v>
      </c>
      <c r="B84" s="21">
        <f t="shared" ref="B84:M84" si="29">IF(B46=0,0,(B46+B65))</f>
        <v>0</v>
      </c>
      <c r="C84" s="21">
        <f t="shared" si="29"/>
        <v>0</v>
      </c>
      <c r="D84" s="21">
        <f t="shared" si="29"/>
        <v>0</v>
      </c>
      <c r="E84" s="21">
        <f t="shared" si="29"/>
        <v>0</v>
      </c>
      <c r="F84" s="21">
        <f t="shared" si="29"/>
        <v>6.7</v>
      </c>
      <c r="G84" s="21">
        <f t="shared" si="29"/>
        <v>45</v>
      </c>
      <c r="H84" s="21">
        <f t="shared" si="29"/>
        <v>83</v>
      </c>
      <c r="I84" s="21">
        <f t="shared" si="29"/>
        <v>17</v>
      </c>
      <c r="J84" s="21">
        <f t="shared" si="29"/>
        <v>0</v>
      </c>
      <c r="K84" s="21">
        <f t="shared" si="29"/>
        <v>0</v>
      </c>
      <c r="L84" s="21">
        <f t="shared" si="29"/>
        <v>0</v>
      </c>
      <c r="M84" s="21">
        <f t="shared" si="29"/>
        <v>0</v>
      </c>
      <c r="O84" s="66" t="s">
        <v>318</v>
      </c>
      <c r="P84" s="29">
        <f>IF(P$72&lt;$AI84,100,(VLOOKUP($AH84,DurationDamageFunc!$A$3:$O$18,(P$72-$AI84+4),FALSE)))</f>
        <v>100</v>
      </c>
      <c r="Q84" s="29">
        <f>IF(Q$72&lt;$AI84,100,(VLOOKUP($AH84,DurationDamageFunc!$A$3:$O$18,(Q$72-$AI84+4),FALSE)))</f>
        <v>100</v>
      </c>
      <c r="R84" s="29">
        <f>IF(R$72&lt;$AI84,100,(VLOOKUP($AH84,DurationDamageFunc!$A$3:$O$18,(R$72-$AI84+4),FALSE)))</f>
        <v>100</v>
      </c>
      <c r="S84" s="29">
        <f>IF(S$72&lt;$AI84,100,(VLOOKUP($AH84,DurationDamageFunc!$A$3:$O$18,(S$72-$AI84+4),FALSE)))</f>
        <v>100</v>
      </c>
      <c r="T84" s="29">
        <f>IF(T$72&lt;$AI84,100,(VLOOKUP($AH84,DurationDamageFunc!$A$3:$O$18,(T$72-$AI84+4),FALSE)))</f>
        <v>1</v>
      </c>
      <c r="U84" s="29">
        <f>IF(U$72&lt;$AI84,100,(VLOOKUP($AH84,DurationDamageFunc!$A$3:$O$18,(U$72-$AI84+4),FALSE)))</f>
        <v>3</v>
      </c>
      <c r="V84" s="29">
        <f>IF(V$72&lt;$AI84,100,(VLOOKUP($AH84,DurationDamageFunc!$A$3:$O$18,(V$72-$AI84+4),FALSE)))</f>
        <v>7</v>
      </c>
      <c r="W84" s="29">
        <f>IF(W$72&lt;$AI84,100,(VLOOKUP($AH84,DurationDamageFunc!$A$3:$O$18,(W$72-$AI84+4),FALSE)))</f>
        <v>7</v>
      </c>
      <c r="X84" s="29">
        <f>IF(X$72&lt;$AI84,100,(VLOOKUP($AH84,DurationDamageFunc!$A$3:$O$18,(X$72-$AI84+4),FALSE)))</f>
        <v>100</v>
      </c>
      <c r="Y84" s="29">
        <f>IF(Y$72&lt;$AI84,100,(VLOOKUP($AH84,DurationDamageFunc!$A$3:$O$18,(Y$72-$AI84+4),FALSE)))</f>
        <v>100</v>
      </c>
      <c r="Z84" s="29">
        <f>IF(Z$72&lt;$AI84,100,(VLOOKUP($AH84,DurationDamageFunc!$A$3:$O$18,(Z$72-$AI84+4),FALSE)))</f>
        <v>100</v>
      </c>
      <c r="AA84" s="29">
        <f>IF(AA$72&lt;$AI84,100,(VLOOKUP($AH84,DurationDamageFunc!$A$3:$O$18,(AA$72-$AI84+4),FALSE)))</f>
        <v>100</v>
      </c>
      <c r="AB84" s="21"/>
      <c r="AC84" s="29">
        <f>VLOOKUP($B$4,'NASS (yield)'!$B$4:$S$257,AF84,0)</f>
        <v>0</v>
      </c>
      <c r="AD84" s="28">
        <f>VLOOKUP($B$4,'NASS (acres)'!$B$4:$S$257,AF84,0)</f>
        <v>0</v>
      </c>
      <c r="AE84" s="29">
        <f>IF(AC84=0,Lookups!W50,AGFLT!AC84)</f>
        <v>0</v>
      </c>
      <c r="AF84">
        <v>12</v>
      </c>
      <c r="AG84">
        <f t="shared" si="20"/>
        <v>0</v>
      </c>
      <c r="AH84">
        <v>11</v>
      </c>
      <c r="AI84">
        <f>VLOOKUP($B$4,CountyPlantMo!$B$4:$S$257,AF84,FALSE)</f>
        <v>5</v>
      </c>
      <c r="AJ84" s="30"/>
    </row>
    <row r="85" spans="1:36" hidden="1" x14ac:dyDescent="0.25">
      <c r="A85" s="52" t="s">
        <v>338</v>
      </c>
      <c r="B85" s="21">
        <f t="shared" ref="B85:M85" si="30">IF(B47=0,0,(B47+B66))</f>
        <v>72.915999999999997</v>
      </c>
      <c r="C85" s="21">
        <f t="shared" si="30"/>
        <v>70.915999999999997</v>
      </c>
      <c r="D85" s="21">
        <f t="shared" si="30"/>
        <v>66.915999999999997</v>
      </c>
      <c r="E85" s="21">
        <f t="shared" si="30"/>
        <v>64.915999999999997</v>
      </c>
      <c r="F85" s="21">
        <f t="shared" si="30"/>
        <v>0</v>
      </c>
      <c r="G85" s="21">
        <f t="shared" si="30"/>
        <v>0</v>
      </c>
      <c r="H85" s="21">
        <f t="shared" si="30"/>
        <v>0</v>
      </c>
      <c r="I85" s="21">
        <f t="shared" si="30"/>
        <v>0</v>
      </c>
      <c r="J85" s="21">
        <f t="shared" si="30"/>
        <v>0</v>
      </c>
      <c r="K85" s="21">
        <f t="shared" si="30"/>
        <v>0</v>
      </c>
      <c r="L85" s="21">
        <f t="shared" si="30"/>
        <v>72.915999999999997</v>
      </c>
      <c r="M85" s="21">
        <f t="shared" si="30"/>
        <v>73.915999999999997</v>
      </c>
      <c r="O85" s="67" t="s">
        <v>338</v>
      </c>
      <c r="P85" s="29">
        <f>IF(P$72&lt;$AI85,100,(VLOOKUP($AH85,DurationDamageFunc!$A$3:$O$18,(P$72-$AI85+4),FALSE)))</f>
        <v>1</v>
      </c>
      <c r="Q85" s="29">
        <f>IF(Q$72&lt;$AI85,100,(VLOOKUP($AH85,DurationDamageFunc!$A$3:$O$18,(Q$72-$AI85+4),FALSE)))</f>
        <v>2</v>
      </c>
      <c r="R85" s="29">
        <f>IF(R$72&lt;$AI85,100,(VLOOKUP($AH85,DurationDamageFunc!$A$3:$O$18,(R$72-$AI85+4),FALSE)))</f>
        <v>3.5</v>
      </c>
      <c r="S85" s="29">
        <f>IF(S$72&lt;$AI85,100,(VLOOKUP($AH85,DurationDamageFunc!$A$3:$O$18,(S$72-$AI85+4),FALSE)))</f>
        <v>3.5</v>
      </c>
      <c r="T85" s="29">
        <f>IF(T$72&lt;$AI85,100,(VLOOKUP($AH85,DurationDamageFunc!$A$3:$O$18,(T$72-$AI85+4),FALSE)))</f>
        <v>3.5</v>
      </c>
      <c r="U85" s="29">
        <f>IF(U$72&lt;$AI85,100,(VLOOKUP($AH85,DurationDamageFunc!$A$3:$O$18,(U$72-$AI85+4),FALSE)))</f>
        <v>100</v>
      </c>
      <c r="V85" s="29">
        <f>IF(V$72&lt;$AI85,100,(VLOOKUP($AH85,DurationDamageFunc!$A$3:$O$18,(V$72-$AI85+4),FALSE)))</f>
        <v>100</v>
      </c>
      <c r="W85" s="29">
        <f>IF(W$72&lt;$AI85,100,(VLOOKUP($AH85,DurationDamageFunc!$A$3:$O$18,(W$72-$AI85+4),FALSE)))</f>
        <v>100</v>
      </c>
      <c r="X85" s="29">
        <f>IF(X$72&lt;$AI85,100,(VLOOKUP($AH85,DurationDamageFunc!$A$3:$O$18,(X$72-$AI85+4),FALSE)))</f>
        <v>100</v>
      </c>
      <c r="Y85" s="29">
        <f>IF(Y$72&lt;$AI85,100,(VLOOKUP($AH85,DurationDamageFunc!$A$3:$O$18,(Y$72-$AI85+4),FALSE)))</f>
        <v>100</v>
      </c>
      <c r="Z85" s="29">
        <v>1</v>
      </c>
      <c r="AA85" s="29">
        <v>1</v>
      </c>
      <c r="AB85" s="21"/>
      <c r="AC85" s="29">
        <f>VLOOKUP($B$4,'NASS (yield)'!$B$4:$S$257,AF85,0)</f>
        <v>0</v>
      </c>
      <c r="AD85" s="28">
        <f>VLOOKUP($B$4,'NASS (acres)'!$B$4:$S$257,AF85,0)</f>
        <v>0</v>
      </c>
      <c r="AE85" s="29">
        <f>IF(AC85=0,Lookups!W51,AGFLT!AC85)</f>
        <v>0</v>
      </c>
      <c r="AF85">
        <v>13</v>
      </c>
      <c r="AG85">
        <f t="shared" si="20"/>
        <v>0</v>
      </c>
      <c r="AH85">
        <v>12</v>
      </c>
      <c r="AI85">
        <f>VLOOKUP($B$4,CountyPlantMo!$B$4:$S$257,AF85,FALSE)</f>
        <v>1</v>
      </c>
      <c r="AJ85" s="30"/>
    </row>
    <row r="86" spans="1:36" hidden="1" x14ac:dyDescent="0.25">
      <c r="A86" s="49" t="s">
        <v>339</v>
      </c>
      <c r="B86" s="21">
        <f t="shared" ref="B86:M86" si="31">IF(B48=0,0,(B48+B67))</f>
        <v>72.915999999999997</v>
      </c>
      <c r="C86" s="21">
        <f t="shared" si="31"/>
        <v>70.915999999999997</v>
      </c>
      <c r="D86" s="21">
        <f t="shared" si="31"/>
        <v>66.915999999999997</v>
      </c>
      <c r="E86" s="21">
        <f t="shared" si="31"/>
        <v>64.915999999999997</v>
      </c>
      <c r="F86" s="21">
        <f t="shared" si="31"/>
        <v>0</v>
      </c>
      <c r="G86" s="21">
        <f t="shared" si="31"/>
        <v>0</v>
      </c>
      <c r="H86" s="21">
        <f t="shared" si="31"/>
        <v>0</v>
      </c>
      <c r="I86" s="21">
        <f t="shared" si="31"/>
        <v>0</v>
      </c>
      <c r="J86" s="21">
        <f t="shared" si="31"/>
        <v>0</v>
      </c>
      <c r="K86" s="21">
        <f t="shared" si="31"/>
        <v>0</v>
      </c>
      <c r="L86" s="21">
        <f t="shared" si="31"/>
        <v>72.915999999999997</v>
      </c>
      <c r="M86" s="21">
        <f t="shared" si="31"/>
        <v>73.915999999999997</v>
      </c>
      <c r="O86" s="66" t="s">
        <v>339</v>
      </c>
      <c r="P86" s="29">
        <f>IF(P$72&lt;$AI86,100,(VLOOKUP($AH86,DurationDamageFunc!$A$3:$O$18,(P$72-$AI86+4),FALSE)))</f>
        <v>1</v>
      </c>
      <c r="Q86" s="29">
        <f>IF(Q$72&lt;$AI86,100,(VLOOKUP($AH86,DurationDamageFunc!$A$3:$O$18,(Q$72-$AI86+4),FALSE)))</f>
        <v>2</v>
      </c>
      <c r="R86" s="29">
        <f>IF(R$72&lt;$AI86,100,(VLOOKUP($AH86,DurationDamageFunc!$A$3:$O$18,(R$72-$AI86+4),FALSE)))</f>
        <v>3.5</v>
      </c>
      <c r="S86" s="29">
        <f>IF(S$72&lt;$AI86,100,(VLOOKUP($AH86,DurationDamageFunc!$A$3:$O$18,(S$72-$AI86+4),FALSE)))</f>
        <v>3.5</v>
      </c>
      <c r="T86" s="29">
        <f>IF(T$72&lt;$AI86,100,(VLOOKUP($AH86,DurationDamageFunc!$A$3:$O$18,(T$72-$AI86+4),FALSE)))</f>
        <v>3.5</v>
      </c>
      <c r="U86" s="29">
        <f>IF(U$72&lt;$AI86,100,(VLOOKUP($AH86,DurationDamageFunc!$A$3:$O$18,(U$72-$AI86+4),FALSE)))</f>
        <v>100</v>
      </c>
      <c r="V86" s="29">
        <f>IF(V$72&lt;$AI86,100,(VLOOKUP($AH86,DurationDamageFunc!$A$3:$O$18,(V$72-$AI86+4),FALSE)))</f>
        <v>100</v>
      </c>
      <c r="W86" s="29">
        <f>IF(W$72&lt;$AI86,100,(VLOOKUP($AH86,DurationDamageFunc!$A$3:$O$18,(W$72-$AI86+4),FALSE)))</f>
        <v>100</v>
      </c>
      <c r="X86" s="29">
        <f>IF(X$72&lt;$AI86,100,(VLOOKUP($AH86,DurationDamageFunc!$A$3:$O$18,(X$72-$AI86+4),FALSE)))</f>
        <v>100</v>
      </c>
      <c r="Y86" s="29">
        <f>IF(Y$72&lt;$AI86,100,(VLOOKUP($AH86,DurationDamageFunc!$A$3:$O$18,(Y$72-$AI86+4),FALSE)))</f>
        <v>100</v>
      </c>
      <c r="Z86" s="29">
        <v>1</v>
      </c>
      <c r="AA86" s="29">
        <v>1</v>
      </c>
      <c r="AB86" s="21"/>
      <c r="AC86" s="29">
        <f>VLOOKUP($B$4,'NASS (yield)'!$B$4:$S$257,AF86,0)</f>
        <v>31</v>
      </c>
      <c r="AD86" s="28">
        <f>VLOOKUP($B$4,'NASS (acres)'!$B$4:$S$257,AF86,0)</f>
        <v>2200</v>
      </c>
      <c r="AE86" s="29">
        <f>IF(AC86=0,Lookups!W52,AGFLT!AC86)</f>
        <v>31</v>
      </c>
      <c r="AF86">
        <v>14</v>
      </c>
      <c r="AG86">
        <f t="shared" si="20"/>
        <v>8.2673324563976802E-2</v>
      </c>
      <c r="AH86">
        <v>13</v>
      </c>
      <c r="AI86">
        <f>VLOOKUP($B$4,CountyPlantMo!$B$4:$S$257,AF86,FALSE)</f>
        <v>1</v>
      </c>
      <c r="AJ86" s="30"/>
    </row>
    <row r="87" spans="1:36" hidden="1" x14ac:dyDescent="0.25">
      <c r="A87" s="52" t="s">
        <v>377</v>
      </c>
      <c r="B87" s="21">
        <f t="shared" ref="B87:M87" si="32">IF(B49=0,0,(B49+B68))</f>
        <v>100</v>
      </c>
      <c r="C87" s="21">
        <f t="shared" si="32"/>
        <v>100</v>
      </c>
      <c r="D87" s="21">
        <f t="shared" si="32"/>
        <v>100</v>
      </c>
      <c r="E87" s="21">
        <f t="shared" si="32"/>
        <v>100</v>
      </c>
      <c r="F87" s="21">
        <f t="shared" si="32"/>
        <v>100</v>
      </c>
      <c r="G87" s="21">
        <f t="shared" si="32"/>
        <v>100</v>
      </c>
      <c r="H87" s="21">
        <f t="shared" si="32"/>
        <v>100</v>
      </c>
      <c r="I87" s="21">
        <f t="shared" si="32"/>
        <v>100</v>
      </c>
      <c r="J87" s="21">
        <f t="shared" si="32"/>
        <v>100</v>
      </c>
      <c r="K87" s="21">
        <f t="shared" si="32"/>
        <v>100</v>
      </c>
      <c r="L87" s="21">
        <f t="shared" si="32"/>
        <v>100</v>
      </c>
      <c r="M87" s="21">
        <f t="shared" si="32"/>
        <v>100</v>
      </c>
      <c r="O87" s="67" t="s">
        <v>377</v>
      </c>
      <c r="P87" s="29">
        <f>IF(P$72&lt;$AI87,100,(VLOOKUP($AH87,DurationDamageFunc!$A$3:$O$18,(P$72-$AI87+4),FALSE)))</f>
        <v>100</v>
      </c>
      <c r="Q87" s="29">
        <f>IF(Q$72&lt;$AI87,100,(VLOOKUP($AH87,DurationDamageFunc!$A$3:$O$18,(Q$72-$AI87+4),FALSE)))</f>
        <v>100</v>
      </c>
      <c r="R87" s="29">
        <f>IF(R$72&lt;$AI87,100,(VLOOKUP($AH87,DurationDamageFunc!$A$3:$O$18,(R$72-$AI87+4),FALSE)))</f>
        <v>100</v>
      </c>
      <c r="S87" s="29">
        <f>IF(S$72&lt;$AI87,100,(VLOOKUP($AH87,DurationDamageFunc!$A$3:$O$18,(S$72-$AI87+4),FALSE)))</f>
        <v>100</v>
      </c>
      <c r="T87" s="29">
        <f>IF(T$72&lt;$AI87,100,(VLOOKUP($AH87,DurationDamageFunc!$A$3:$O$18,(T$72-$AI87+4),FALSE)))</f>
        <v>100</v>
      </c>
      <c r="U87" s="29">
        <f>IF(U$72&lt;$AI87,100,(VLOOKUP($AH87,DurationDamageFunc!$A$3:$O$18,(U$72-$AI87+4),FALSE)))</f>
        <v>100</v>
      </c>
      <c r="V87" s="29">
        <f>IF(V$72&lt;$AI87,100,(VLOOKUP($AH87,DurationDamageFunc!$A$3:$O$18,(V$72-$AI87+4),FALSE)))</f>
        <v>100</v>
      </c>
      <c r="W87" s="29">
        <f>IF(W$72&lt;$AI87,100,(VLOOKUP($AH87,DurationDamageFunc!$A$3:$O$18,(W$72-$AI87+4),FALSE)))</f>
        <v>100</v>
      </c>
      <c r="X87" s="29">
        <f>IF(X$72&lt;$AI87,100,(VLOOKUP($AH87,DurationDamageFunc!$A$3:$O$18,(X$72-$AI87+4),FALSE)))</f>
        <v>100</v>
      </c>
      <c r="Y87" s="29">
        <f>IF(Y$72&lt;$AI87,100,(VLOOKUP($AH87,DurationDamageFunc!$A$3:$O$18,(Y$72-$AI87+4),FALSE)))</f>
        <v>100</v>
      </c>
      <c r="Z87" s="29">
        <f>IF(Z$72&lt;$AI87,100,(VLOOKUP($AH87,DurationDamageFunc!$A$3:$O$18,(Z$72-$AI87+4),FALSE)))</f>
        <v>100</v>
      </c>
      <c r="AA87" s="29">
        <f>IF(AA$72&lt;$AI87,100,(VLOOKUP($AH87,DurationDamageFunc!$A$3:$O$18,(AA$72-$AI87+4),FALSE)))</f>
        <v>100</v>
      </c>
      <c r="AB87" s="21"/>
      <c r="AC87" s="29">
        <f>VLOOKUP($B$4,'NASS (yield)'!$B$4:$S$257,AF87,0)</f>
        <v>485.5</v>
      </c>
      <c r="AD87" s="28">
        <f>VLOOKUP($B$4,'NASS (acres)'!$B$4:$S$257,AF87,0)</f>
        <v>485.5</v>
      </c>
      <c r="AE87" s="29">
        <f>IF(AC87=0,Lookups!W53,AGFLT!AC87)</f>
        <v>485.5</v>
      </c>
      <c r="AF87">
        <v>15</v>
      </c>
      <c r="AG87">
        <f t="shared" si="20"/>
        <v>1.8244499579913972E-2</v>
      </c>
      <c r="AH87">
        <v>14</v>
      </c>
      <c r="AI87">
        <f>VLOOKUP($B$4,CountyPlantMo!$B$4:$S$257,AF87,FALSE)</f>
        <v>1</v>
      </c>
      <c r="AJ87" s="30"/>
    </row>
    <row r="88" spans="1:36" hidden="1" x14ac:dyDescent="0.25">
      <c r="A88" s="52" t="s">
        <v>359</v>
      </c>
      <c r="B88" s="21">
        <f t="shared" ref="B88:M88" si="33">IF(B50=0,0,(B50+B69))</f>
        <v>0</v>
      </c>
      <c r="C88" s="21">
        <f t="shared" si="33"/>
        <v>0</v>
      </c>
      <c r="D88" s="21">
        <f t="shared" si="33"/>
        <v>0</v>
      </c>
      <c r="E88" s="21">
        <f t="shared" si="33"/>
        <v>21</v>
      </c>
      <c r="F88" s="21">
        <f t="shared" si="33"/>
        <v>51</v>
      </c>
      <c r="G88" s="21">
        <f t="shared" si="33"/>
        <v>81</v>
      </c>
      <c r="H88" s="21">
        <f t="shared" si="33"/>
        <v>41</v>
      </c>
      <c r="I88" s="21">
        <f t="shared" si="33"/>
        <v>21</v>
      </c>
      <c r="J88" s="21">
        <f t="shared" si="33"/>
        <v>21</v>
      </c>
      <c r="K88" s="21">
        <f t="shared" si="33"/>
        <v>0</v>
      </c>
      <c r="L88" s="21">
        <f t="shared" si="33"/>
        <v>0</v>
      </c>
      <c r="M88" s="21">
        <f t="shared" si="33"/>
        <v>0</v>
      </c>
      <c r="O88" s="67" t="s">
        <v>359</v>
      </c>
      <c r="P88" s="29">
        <f>IF(P$72&lt;$AI88,100,(VLOOKUP($AH88,DurationDamageFunc!$A$3:$O$18,(P$72-$AI88+4),FALSE)))</f>
        <v>100</v>
      </c>
      <c r="Q88" s="29">
        <f>IF(Q$72&lt;$AI88,100,(VLOOKUP($AH88,DurationDamageFunc!$A$3:$O$18,(Q$72-$AI88+4),FALSE)))</f>
        <v>100</v>
      </c>
      <c r="R88" s="29">
        <f>IF(R$72&lt;$AI88,100,(VLOOKUP($AH88,DurationDamageFunc!$A$3:$O$18,(R$72-$AI88+4),FALSE)))</f>
        <v>100</v>
      </c>
      <c r="S88" s="29">
        <f>IF(S$72&lt;$AI88,100,(VLOOKUP($AH88,DurationDamageFunc!$A$3:$O$18,(S$72-$AI88+4),FALSE)))</f>
        <v>2</v>
      </c>
      <c r="T88" s="29">
        <f>IF(T$72&lt;$AI88,100,(VLOOKUP($AH88,DurationDamageFunc!$A$3:$O$18,(T$72-$AI88+4),FALSE)))</f>
        <v>2</v>
      </c>
      <c r="U88" s="29">
        <f>IF(U$72&lt;$AI88,100,(VLOOKUP($AH88,DurationDamageFunc!$A$3:$O$18,(U$72-$AI88+4),FALSE)))</f>
        <v>2</v>
      </c>
      <c r="V88" s="29">
        <f>IF(V$72&lt;$AI88,100,(VLOOKUP($AH88,DurationDamageFunc!$A$3:$O$18,(V$72-$AI88+4),FALSE)))</f>
        <v>2</v>
      </c>
      <c r="W88" s="29">
        <f>IF(W$72&lt;$AI88,100,(VLOOKUP($AH88,DurationDamageFunc!$A$3:$O$18,(W$72-$AI88+4),FALSE)))</f>
        <v>2</v>
      </c>
      <c r="X88" s="29">
        <f>IF(X$72&lt;$AI88,100,(VLOOKUP($AH88,DurationDamageFunc!$A$3:$O$18,(X$72-$AI88+4),FALSE)))</f>
        <v>2</v>
      </c>
      <c r="Y88" s="29">
        <f>IF(Y$72&lt;$AI88,100,(VLOOKUP($AH88,DurationDamageFunc!$A$3:$O$18,(Y$72-$AI88+4),FALSE)))</f>
        <v>2</v>
      </c>
      <c r="Z88" s="29">
        <f>IF(Z$72&lt;$AI88,100,(VLOOKUP($AH88,DurationDamageFunc!$A$3:$O$18,(Z$72-$AI88+4),FALSE)))</f>
        <v>2</v>
      </c>
      <c r="AA88" s="29">
        <f>IF(AA$72&lt;$AI88,100,(VLOOKUP($AH88,DurationDamageFunc!$A$3:$O$18,(AA$72-$AI88+4),FALSE)))</f>
        <v>2</v>
      </c>
      <c r="AB88" s="21"/>
      <c r="AC88" s="29">
        <f>VLOOKUP($B$4,'NASS (yield)'!$B$4:$S$257,AF88,0)</f>
        <v>3.3544743701129454</v>
      </c>
      <c r="AD88" s="28">
        <f>VLOOKUP($B$4,'NASS (acres)'!$B$4:$S$257,AF88,0)</f>
        <v>7193.75</v>
      </c>
      <c r="AE88" s="29">
        <f>IF(AC88=0,Lookups!W54,AGFLT!AC88)</f>
        <v>3.3544743701129454</v>
      </c>
      <c r="AF88">
        <v>16</v>
      </c>
      <c r="AG88">
        <f t="shared" si="20"/>
        <v>0.27033237662823095</v>
      </c>
      <c r="AH88">
        <v>15</v>
      </c>
      <c r="AI88">
        <f>VLOOKUP($B$4,CountyPlantMo!$B$4:$S$257,AF88,FALSE)</f>
        <v>4</v>
      </c>
      <c r="AJ88" s="30"/>
    </row>
    <row r="89" spans="1:36" hidden="1" x14ac:dyDescent="0.25">
      <c r="A89" s="49" t="s">
        <v>360</v>
      </c>
      <c r="B89" s="21">
        <f t="shared" ref="B89:M89" si="34">IF(B51=0,0,(B51+B70))</f>
        <v>0</v>
      </c>
      <c r="C89" s="21">
        <f t="shared" si="34"/>
        <v>0</v>
      </c>
      <c r="D89" s="21">
        <f t="shared" si="34"/>
        <v>0</v>
      </c>
      <c r="E89" s="21">
        <f t="shared" si="34"/>
        <v>10</v>
      </c>
      <c r="F89" s="21">
        <f t="shared" si="34"/>
        <v>40</v>
      </c>
      <c r="G89" s="21">
        <f t="shared" si="34"/>
        <v>70</v>
      </c>
      <c r="H89" s="21">
        <f t="shared" si="34"/>
        <v>30</v>
      </c>
      <c r="I89" s="21">
        <f t="shared" si="34"/>
        <v>10</v>
      </c>
      <c r="J89" s="21">
        <f t="shared" si="34"/>
        <v>10</v>
      </c>
      <c r="K89" s="21">
        <f t="shared" si="34"/>
        <v>0</v>
      </c>
      <c r="L89" s="21">
        <f t="shared" si="34"/>
        <v>0</v>
      </c>
      <c r="M89" s="21">
        <f t="shared" si="34"/>
        <v>0</v>
      </c>
      <c r="O89" s="66" t="s">
        <v>360</v>
      </c>
      <c r="P89" s="29">
        <f>IF(P$72&lt;$AI89,100,(VLOOKUP($AH89,DurationDamageFunc!$A$3:$O$18,(P$72-$AI89+4),FALSE)))</f>
        <v>100</v>
      </c>
      <c r="Q89" s="29">
        <f>IF(Q$72&lt;$AI89,100,(VLOOKUP($AH89,DurationDamageFunc!$A$3:$O$18,(Q$72-$AI89+4),FALSE)))</f>
        <v>100</v>
      </c>
      <c r="R89" s="29">
        <f>IF(R$72&lt;$AI89,100,(VLOOKUP($AH89,DurationDamageFunc!$A$3:$O$18,(R$72-$AI89+4),FALSE)))</f>
        <v>100</v>
      </c>
      <c r="S89" s="29">
        <f>IF(S$72&lt;$AI89,100,(VLOOKUP($AH89,DurationDamageFunc!$A$3:$O$18,(S$72-$AI89+4),FALSE)))</f>
        <v>2</v>
      </c>
      <c r="T89" s="29">
        <f>IF(T$72&lt;$AI89,100,(VLOOKUP($AH89,DurationDamageFunc!$A$3:$O$18,(T$72-$AI89+4),FALSE)))</f>
        <v>2</v>
      </c>
      <c r="U89" s="29">
        <f>IF(U$72&lt;$AI89,100,(VLOOKUP($AH89,DurationDamageFunc!$A$3:$O$18,(U$72-$AI89+4),FALSE)))</f>
        <v>2</v>
      </c>
      <c r="V89" s="29">
        <f>IF(V$72&lt;$AI89,100,(VLOOKUP($AH89,DurationDamageFunc!$A$3:$O$18,(V$72-$AI89+4),FALSE)))</f>
        <v>2</v>
      </c>
      <c r="W89" s="29">
        <f>IF(W$72&lt;$AI89,100,(VLOOKUP($AH89,DurationDamageFunc!$A$3:$O$18,(W$72-$AI89+4),FALSE)))</f>
        <v>2</v>
      </c>
      <c r="X89" s="29">
        <f>IF(X$72&lt;$AI89,100,(VLOOKUP($AH89,DurationDamageFunc!$A$3:$O$18,(X$72-$AI89+4),FALSE)))</f>
        <v>2</v>
      </c>
      <c r="Y89" s="29">
        <f>IF(Y$72&lt;$AI89,100,(VLOOKUP($AH89,DurationDamageFunc!$A$3:$O$18,(Y$72-$AI89+4),FALSE)))</f>
        <v>2</v>
      </c>
      <c r="Z89" s="29">
        <f>IF(Z$72&lt;$AI89,100,(VLOOKUP($AH89,DurationDamageFunc!$A$3:$O$18,(Z$72-$AI89+4),FALSE)))</f>
        <v>2</v>
      </c>
      <c r="AA89" s="29">
        <f>IF(AA$72&lt;$AI89,100,(VLOOKUP($AH89,DurationDamageFunc!$A$3:$O$18,(AA$72-$AI89+4),FALSE)))</f>
        <v>2</v>
      </c>
      <c r="AB89" s="21"/>
      <c r="AC89" s="29">
        <f>VLOOKUP($B$4,'NASS (yield)'!$B$4:$S$257,AF89,0)</f>
        <v>1.6772371850564727</v>
      </c>
      <c r="AD89" s="28">
        <f>VLOOKUP($B$4,'NASS (acres)'!$B$4:$S$257,AF89,0)</f>
        <v>5104.8433530000002</v>
      </c>
      <c r="AE89" s="29">
        <f>IF(AC89=0,Lookups!W55,AGFLT!AC89)</f>
        <v>1.6772371850564727</v>
      </c>
      <c r="AF89">
        <v>17</v>
      </c>
      <c r="AG89">
        <f t="shared" si="20"/>
        <v>0.19183380516855844</v>
      </c>
      <c r="AH89">
        <v>16</v>
      </c>
      <c r="AI89">
        <f>VLOOKUP($B$4,CountyPlantMo!$B$4:$S$257,AF89,FALSE)</f>
        <v>4</v>
      </c>
      <c r="AJ89" s="30"/>
    </row>
    <row r="90" spans="1:36" ht="15.75" hidden="1" thickBot="1" x14ac:dyDescent="0.3"/>
    <row r="91" spans="1:36" hidden="1" x14ac:dyDescent="0.25">
      <c r="A91" s="32" t="s">
        <v>364</v>
      </c>
      <c r="B91" s="33">
        <v>1</v>
      </c>
      <c r="C91" s="33">
        <v>2</v>
      </c>
      <c r="D91" s="33">
        <v>3</v>
      </c>
      <c r="E91" s="33">
        <v>4</v>
      </c>
      <c r="F91" s="33">
        <v>5</v>
      </c>
      <c r="G91" s="33">
        <v>6</v>
      </c>
      <c r="H91" s="33">
        <v>7</v>
      </c>
      <c r="I91" s="33">
        <v>8</v>
      </c>
      <c r="J91" s="33">
        <v>9</v>
      </c>
      <c r="K91" s="33">
        <v>10</v>
      </c>
      <c r="L91" s="33">
        <v>11</v>
      </c>
      <c r="M91" s="34">
        <v>12</v>
      </c>
      <c r="O91" s="32" t="s">
        <v>435</v>
      </c>
      <c r="P91" s="33">
        <v>1</v>
      </c>
      <c r="Q91" s="33">
        <v>2</v>
      </c>
      <c r="R91" s="33">
        <v>3</v>
      </c>
      <c r="S91" s="33">
        <v>4</v>
      </c>
      <c r="T91" s="33">
        <v>5</v>
      </c>
      <c r="U91" s="33">
        <v>6</v>
      </c>
      <c r="V91" s="33">
        <v>7</v>
      </c>
      <c r="W91" s="33">
        <v>8</v>
      </c>
      <c r="X91" s="33">
        <v>9</v>
      </c>
      <c r="Y91" s="33">
        <v>10</v>
      </c>
      <c r="Z91" s="33">
        <v>11</v>
      </c>
      <c r="AA91" s="34">
        <v>12</v>
      </c>
    </row>
    <row r="92" spans="1:36" hidden="1" x14ac:dyDescent="0.25">
      <c r="A92" s="7"/>
      <c r="B92" s="22" t="s">
        <v>320</v>
      </c>
      <c r="C92" s="22" t="s">
        <v>321</v>
      </c>
      <c r="D92" s="22" t="s">
        <v>322</v>
      </c>
      <c r="E92" s="22" t="s">
        <v>323</v>
      </c>
      <c r="F92" s="22" t="s">
        <v>267</v>
      </c>
      <c r="G92" s="22" t="s">
        <v>324</v>
      </c>
      <c r="H92" s="35" t="s">
        <v>325</v>
      </c>
      <c r="I92" s="22" t="s">
        <v>326</v>
      </c>
      <c r="J92" s="22" t="s">
        <v>327</v>
      </c>
      <c r="K92" s="22" t="s">
        <v>328</v>
      </c>
      <c r="L92" s="22" t="s">
        <v>329</v>
      </c>
      <c r="M92" s="36" t="s">
        <v>330</v>
      </c>
      <c r="O92" s="7"/>
      <c r="P92" s="22" t="s">
        <v>320</v>
      </c>
      <c r="Q92" s="22" t="s">
        <v>321</v>
      </c>
      <c r="R92" s="22" t="s">
        <v>322</v>
      </c>
      <c r="S92" s="22" t="s">
        <v>323</v>
      </c>
      <c r="T92" s="22" t="s">
        <v>267</v>
      </c>
      <c r="U92" s="22" t="s">
        <v>324</v>
      </c>
      <c r="V92" s="35" t="s">
        <v>325</v>
      </c>
      <c r="W92" s="22" t="s">
        <v>326</v>
      </c>
      <c r="X92" s="22" t="s">
        <v>327</v>
      </c>
      <c r="Y92" s="22" t="s">
        <v>328</v>
      </c>
      <c r="Z92" s="22" t="s">
        <v>329</v>
      </c>
      <c r="AA92" s="36" t="s">
        <v>330</v>
      </c>
    </row>
    <row r="93" spans="1:36" hidden="1" x14ac:dyDescent="0.25">
      <c r="A93" s="49" t="s">
        <v>331</v>
      </c>
      <c r="B93" s="21">
        <f>IF(B74&lt;0,0,($Q36*(P93/100)))</f>
        <v>0</v>
      </c>
      <c r="C93" s="21">
        <f t="shared" ref="C93:M93" si="35">IF(C74&lt;0,0,($Q36*(Q93/100)))</f>
        <v>0</v>
      </c>
      <c r="D93" s="21">
        <f t="shared" si="35"/>
        <v>0</v>
      </c>
      <c r="E93" s="21">
        <f t="shared" si="35"/>
        <v>129.71973684210528</v>
      </c>
      <c r="F93" s="21">
        <f t="shared" si="35"/>
        <v>117.43929907500001</v>
      </c>
      <c r="G93" s="21">
        <f t="shared" si="35"/>
        <v>96.684141180263182</v>
      </c>
      <c r="H93" s="21">
        <f t="shared" si="35"/>
        <v>77.226180653947381</v>
      </c>
      <c r="I93" s="21">
        <f t="shared" si="35"/>
        <v>0</v>
      </c>
      <c r="J93" s="21">
        <f t="shared" si="35"/>
        <v>0</v>
      </c>
      <c r="K93" s="21">
        <f t="shared" si="35"/>
        <v>0</v>
      </c>
      <c r="L93" s="21">
        <f t="shared" si="35"/>
        <v>0</v>
      </c>
      <c r="M93" s="21">
        <f t="shared" si="35"/>
        <v>0</v>
      </c>
      <c r="O93" s="66" t="s">
        <v>331</v>
      </c>
      <c r="P93" s="29">
        <f>IF($B$5&gt;P74,100,B74)</f>
        <v>0</v>
      </c>
      <c r="Q93" s="29">
        <f t="shared" ref="Q93:AA93" si="36">IF($B$5&gt;Q74,100,C74)</f>
        <v>0</v>
      </c>
      <c r="R93" s="29">
        <f t="shared" si="36"/>
        <v>0</v>
      </c>
      <c r="S93" s="29">
        <f t="shared" si="36"/>
        <v>100</v>
      </c>
      <c r="T93" s="29">
        <f t="shared" si="36"/>
        <v>90.533100000000005</v>
      </c>
      <c r="U93" s="29">
        <f t="shared" si="36"/>
        <v>74.533100000000005</v>
      </c>
      <c r="V93" s="29">
        <f t="shared" si="36"/>
        <v>59.533100000000005</v>
      </c>
      <c r="W93" s="29">
        <f t="shared" si="36"/>
        <v>0</v>
      </c>
      <c r="X93" s="29">
        <f t="shared" si="36"/>
        <v>0</v>
      </c>
      <c r="Y93" s="29">
        <f t="shared" si="36"/>
        <v>0</v>
      </c>
      <c r="Z93" s="29">
        <f t="shared" si="36"/>
        <v>0</v>
      </c>
      <c r="AA93" s="29">
        <f t="shared" si="36"/>
        <v>0</v>
      </c>
    </row>
    <row r="94" spans="1:36" hidden="1" x14ac:dyDescent="0.25">
      <c r="A94" s="52" t="s">
        <v>332</v>
      </c>
      <c r="B94" s="21">
        <f t="shared" ref="B94:B108" si="37">IF(B75&lt;0,0,($Q37*(P94/100)))</f>
        <v>0</v>
      </c>
      <c r="C94" s="21">
        <f t="shared" ref="C94:C108" si="38">IF(C75&lt;0,0,($Q37*(Q94/100)))</f>
        <v>0</v>
      </c>
      <c r="D94" s="21">
        <f t="shared" ref="D94:D108" si="39">IF(D75&lt;0,0,($Q37*(R94/100)))</f>
        <v>0</v>
      </c>
      <c r="E94" s="21">
        <f t="shared" ref="E94:E108" si="40">IF(E75&lt;0,0,($Q37*(S94/100)))</f>
        <v>68.732894736842084</v>
      </c>
      <c r="F94" s="21">
        <f t="shared" ref="F94:F108" si="41">IF(F75&lt;0,0,($Q37*(T94/100)))</f>
        <v>62.226020324999979</v>
      </c>
      <c r="G94" s="21">
        <f t="shared" ref="G94:G108" si="42">IF(G75&lt;0,0,($Q37*(U94/100)))</f>
        <v>51.22875716710525</v>
      </c>
      <c r="H94" s="21">
        <f t="shared" ref="H94:H108" si="43">IF(H75&lt;0,0,($Q37*(V94/100)))</f>
        <v>40.918822956578936</v>
      </c>
      <c r="I94" s="21">
        <f t="shared" ref="I94:I108" si="44">IF(I75&lt;0,0,($Q37*(W94/100)))</f>
        <v>0</v>
      </c>
      <c r="J94" s="21">
        <f t="shared" ref="J94:J108" si="45">IF(J75&lt;0,0,($Q37*(X94/100)))</f>
        <v>0</v>
      </c>
      <c r="K94" s="21">
        <f t="shared" ref="K94:K108" si="46">IF(K75&lt;0,0,($Q37*(Y94/100)))</f>
        <v>0</v>
      </c>
      <c r="L94" s="21">
        <f t="shared" ref="L94:L108" si="47">IF(L75&lt;0,0,($Q37*(Z94/100)))</f>
        <v>0</v>
      </c>
      <c r="M94" s="21">
        <f t="shared" ref="M94:M108" si="48">IF(M75&lt;0,0,($Q37*(AA94/100)))</f>
        <v>0</v>
      </c>
      <c r="O94" s="67" t="s">
        <v>332</v>
      </c>
      <c r="P94" s="29">
        <f t="shared" ref="P94:P108" si="49">IF($B$5&gt;P75,100,B75)</f>
        <v>0</v>
      </c>
      <c r="Q94" s="29">
        <f t="shared" ref="Q94:Q108" si="50">IF($B$5&gt;Q75,100,C75)</f>
        <v>0</v>
      </c>
      <c r="R94" s="29">
        <f t="shared" ref="R94:R108" si="51">IF($B$5&gt;R75,100,D75)</f>
        <v>0</v>
      </c>
      <c r="S94" s="29">
        <f t="shared" ref="S94:S108" si="52">IF($B$5&gt;S75,100,E75)</f>
        <v>100</v>
      </c>
      <c r="T94" s="29">
        <f t="shared" ref="T94:T108" si="53">IF($B$5&gt;T75,100,F75)</f>
        <v>90.533100000000005</v>
      </c>
      <c r="U94" s="29">
        <f t="shared" ref="U94:U108" si="54">IF($B$5&gt;U75,100,G75)</f>
        <v>74.533100000000005</v>
      </c>
      <c r="V94" s="29">
        <f t="shared" ref="V94:V108" si="55">IF($B$5&gt;V75,100,H75)</f>
        <v>59.533100000000005</v>
      </c>
      <c r="W94" s="29">
        <f t="shared" ref="W94:W108" si="56">IF($B$5&gt;W75,100,I75)</f>
        <v>0</v>
      </c>
      <c r="X94" s="29">
        <f t="shared" ref="X94:X108" si="57">IF($B$5&gt;X75,100,J75)</f>
        <v>0</v>
      </c>
      <c r="Y94" s="29">
        <f t="shared" ref="Y94:Y108" si="58">IF($B$5&gt;Y75,100,K75)</f>
        <v>0</v>
      </c>
      <c r="Z94" s="29">
        <f t="shared" ref="Z94:Z108" si="59">IF($B$5&gt;Z75,100,L75)</f>
        <v>0</v>
      </c>
      <c r="AA94" s="29">
        <f t="shared" ref="AA94:AA108" si="60">IF($B$5&gt;AA75,100,M75)</f>
        <v>0</v>
      </c>
    </row>
    <row r="95" spans="1:36" hidden="1" x14ac:dyDescent="0.25">
      <c r="A95" s="49" t="s">
        <v>333</v>
      </c>
      <c r="B95" s="21">
        <f t="shared" si="37"/>
        <v>0</v>
      </c>
      <c r="C95" s="21">
        <f t="shared" si="38"/>
        <v>0</v>
      </c>
      <c r="D95" s="21">
        <f t="shared" si="39"/>
        <v>0</v>
      </c>
      <c r="E95" s="21">
        <f t="shared" si="40"/>
        <v>0</v>
      </c>
      <c r="F95" s="21">
        <f t="shared" si="41"/>
        <v>1099</v>
      </c>
      <c r="G95" s="21">
        <f t="shared" si="42"/>
        <v>1099</v>
      </c>
      <c r="H95" s="21">
        <f t="shared" si="43"/>
        <v>1099</v>
      </c>
      <c r="I95" s="21">
        <f t="shared" si="44"/>
        <v>517.18939999999998</v>
      </c>
      <c r="J95" s="21">
        <f t="shared" si="45"/>
        <v>450.82078999999999</v>
      </c>
      <c r="K95" s="21">
        <f t="shared" si="46"/>
        <v>384.45218</v>
      </c>
      <c r="L95" s="21">
        <f t="shared" si="47"/>
        <v>0</v>
      </c>
      <c r="M95" s="21">
        <f t="shared" si="48"/>
        <v>0</v>
      </c>
      <c r="O95" s="66" t="s">
        <v>333</v>
      </c>
      <c r="P95" s="29">
        <f t="shared" si="49"/>
        <v>0</v>
      </c>
      <c r="Q95" s="29">
        <f t="shared" si="50"/>
        <v>0</v>
      </c>
      <c r="R95" s="29">
        <f t="shared" si="51"/>
        <v>0</v>
      </c>
      <c r="S95" s="29">
        <f t="shared" si="52"/>
        <v>0</v>
      </c>
      <c r="T95" s="29">
        <f t="shared" si="53"/>
        <v>100</v>
      </c>
      <c r="U95" s="29">
        <f t="shared" si="54"/>
        <v>100</v>
      </c>
      <c r="V95" s="29">
        <f t="shared" si="55"/>
        <v>100</v>
      </c>
      <c r="W95" s="29">
        <f t="shared" si="56"/>
        <v>47.059999999999995</v>
      </c>
      <c r="X95" s="29">
        <f t="shared" si="57"/>
        <v>41.020999999999994</v>
      </c>
      <c r="Y95" s="29">
        <f t="shared" si="58"/>
        <v>34.981999999999999</v>
      </c>
      <c r="Z95" s="29">
        <f t="shared" si="59"/>
        <v>0</v>
      </c>
      <c r="AA95" s="29">
        <f t="shared" si="60"/>
        <v>0</v>
      </c>
    </row>
    <row r="96" spans="1:36" hidden="1" x14ac:dyDescent="0.25">
      <c r="A96" s="52" t="s">
        <v>334</v>
      </c>
      <c r="B96" s="21">
        <f t="shared" si="37"/>
        <v>0</v>
      </c>
      <c r="C96" s="21">
        <f t="shared" si="38"/>
        <v>0</v>
      </c>
      <c r="D96" s="21">
        <f t="shared" si="39"/>
        <v>0</v>
      </c>
      <c r="E96" s="21">
        <f t="shared" si="40"/>
        <v>0</v>
      </c>
      <c r="F96" s="21">
        <f t="shared" si="41"/>
        <v>1199</v>
      </c>
      <c r="G96" s="21">
        <f t="shared" si="42"/>
        <v>1199</v>
      </c>
      <c r="H96" s="21">
        <f t="shared" si="43"/>
        <v>1199</v>
      </c>
      <c r="I96" s="21">
        <f t="shared" si="44"/>
        <v>564.24939999999992</v>
      </c>
      <c r="J96" s="21">
        <f t="shared" si="45"/>
        <v>491.84178999999995</v>
      </c>
      <c r="K96" s="21">
        <f t="shared" si="46"/>
        <v>419.43418000000003</v>
      </c>
      <c r="L96" s="21">
        <f t="shared" si="47"/>
        <v>0</v>
      </c>
      <c r="M96" s="21">
        <f t="shared" si="48"/>
        <v>0</v>
      </c>
      <c r="O96" s="67" t="s">
        <v>334</v>
      </c>
      <c r="P96" s="29">
        <f t="shared" si="49"/>
        <v>0</v>
      </c>
      <c r="Q96" s="29">
        <f t="shared" si="50"/>
        <v>0</v>
      </c>
      <c r="R96" s="29">
        <f t="shared" si="51"/>
        <v>0</v>
      </c>
      <c r="S96" s="29">
        <f t="shared" si="52"/>
        <v>0</v>
      </c>
      <c r="T96" s="29">
        <f t="shared" si="53"/>
        <v>100</v>
      </c>
      <c r="U96" s="29">
        <f t="shared" si="54"/>
        <v>100</v>
      </c>
      <c r="V96" s="29">
        <f t="shared" si="55"/>
        <v>100</v>
      </c>
      <c r="W96" s="29">
        <f t="shared" si="56"/>
        <v>47.059999999999995</v>
      </c>
      <c r="X96" s="29">
        <f t="shared" si="57"/>
        <v>41.020999999999994</v>
      </c>
      <c r="Y96" s="29">
        <f t="shared" si="58"/>
        <v>34.981999999999999</v>
      </c>
      <c r="Z96" s="29">
        <f t="shared" si="59"/>
        <v>0</v>
      </c>
      <c r="AA96" s="29">
        <f t="shared" si="60"/>
        <v>0</v>
      </c>
    </row>
    <row r="97" spans="1:27" hidden="1" x14ac:dyDescent="0.25">
      <c r="A97" s="49" t="s">
        <v>313</v>
      </c>
      <c r="B97" s="21">
        <f t="shared" si="37"/>
        <v>40.822535211267621</v>
      </c>
      <c r="C97" s="21">
        <f t="shared" si="38"/>
        <v>28.949709070422546</v>
      </c>
      <c r="D97" s="21">
        <f t="shared" si="39"/>
        <v>27.31680766197184</v>
      </c>
      <c r="E97" s="21">
        <f t="shared" si="40"/>
        <v>26.500356957746487</v>
      </c>
      <c r="F97" s="21">
        <f t="shared" si="41"/>
        <v>0</v>
      </c>
      <c r="G97" s="21">
        <f t="shared" si="42"/>
        <v>0</v>
      </c>
      <c r="H97" s="21">
        <f t="shared" si="43"/>
        <v>0</v>
      </c>
      <c r="I97" s="21">
        <f t="shared" si="44"/>
        <v>0</v>
      </c>
      <c r="J97" s="21">
        <f t="shared" si="45"/>
        <v>0</v>
      </c>
      <c r="K97" s="21">
        <f t="shared" si="46"/>
        <v>0</v>
      </c>
      <c r="L97" s="21">
        <f t="shared" si="47"/>
        <v>40.822535211267621</v>
      </c>
      <c r="M97" s="21">
        <f t="shared" si="48"/>
        <v>40.822535211267621</v>
      </c>
      <c r="O97" s="66" t="s">
        <v>313</v>
      </c>
      <c r="P97" s="29">
        <f t="shared" si="49"/>
        <v>100</v>
      </c>
      <c r="Q97" s="29">
        <f t="shared" si="50"/>
        <v>70.915999999999997</v>
      </c>
      <c r="R97" s="29">
        <f t="shared" si="51"/>
        <v>66.915999999999997</v>
      </c>
      <c r="S97" s="29">
        <f t="shared" si="52"/>
        <v>64.915999999999997</v>
      </c>
      <c r="T97" s="29">
        <f t="shared" si="53"/>
        <v>0</v>
      </c>
      <c r="U97" s="29">
        <f t="shared" si="54"/>
        <v>0</v>
      </c>
      <c r="V97" s="29">
        <f t="shared" si="55"/>
        <v>0</v>
      </c>
      <c r="W97" s="29">
        <f t="shared" si="56"/>
        <v>0</v>
      </c>
      <c r="X97" s="29">
        <f t="shared" si="57"/>
        <v>0</v>
      </c>
      <c r="Y97" s="29">
        <f t="shared" si="58"/>
        <v>0</v>
      </c>
      <c r="Z97" s="29">
        <f t="shared" si="59"/>
        <v>100</v>
      </c>
      <c r="AA97" s="29">
        <f t="shared" si="60"/>
        <v>100</v>
      </c>
    </row>
    <row r="98" spans="1:27" hidden="1" x14ac:dyDescent="0.25">
      <c r="A98" s="52" t="s">
        <v>314</v>
      </c>
      <c r="B98" s="21">
        <f t="shared" si="37"/>
        <v>0</v>
      </c>
      <c r="C98" s="21">
        <f t="shared" si="38"/>
        <v>0</v>
      </c>
      <c r="D98" s="21">
        <f t="shared" si="39"/>
        <v>0</v>
      </c>
      <c r="E98" s="21">
        <f t="shared" si="40"/>
        <v>0</v>
      </c>
      <c r="F98" s="21">
        <f t="shared" si="41"/>
        <v>0</v>
      </c>
      <c r="G98" s="21">
        <f t="shared" si="42"/>
        <v>0</v>
      </c>
      <c r="H98" s="21">
        <f t="shared" si="43"/>
        <v>3061.9331047619048</v>
      </c>
      <c r="I98" s="21">
        <f t="shared" si="44"/>
        <v>3499.2664380952383</v>
      </c>
      <c r="J98" s="21">
        <f t="shared" si="45"/>
        <v>3936.5997714285713</v>
      </c>
      <c r="K98" s="21">
        <f t="shared" si="46"/>
        <v>3936.5997714285713</v>
      </c>
      <c r="L98" s="21">
        <f t="shared" si="47"/>
        <v>3936.5997714285713</v>
      </c>
      <c r="M98" s="21">
        <f t="shared" si="48"/>
        <v>0</v>
      </c>
      <c r="O98" s="67" t="s">
        <v>314</v>
      </c>
      <c r="P98" s="29">
        <f t="shared" si="49"/>
        <v>0</v>
      </c>
      <c r="Q98" s="29">
        <f t="shared" si="50"/>
        <v>0</v>
      </c>
      <c r="R98" s="29">
        <f t="shared" si="51"/>
        <v>0</v>
      </c>
      <c r="S98" s="29">
        <f t="shared" si="52"/>
        <v>0</v>
      </c>
      <c r="T98" s="29">
        <f t="shared" si="53"/>
        <v>0</v>
      </c>
      <c r="U98" s="29">
        <f t="shared" si="54"/>
        <v>0</v>
      </c>
      <c r="V98" s="29">
        <f t="shared" si="55"/>
        <v>98.019199999999998</v>
      </c>
      <c r="W98" s="29">
        <f t="shared" si="56"/>
        <v>112.0192</v>
      </c>
      <c r="X98" s="29">
        <f t="shared" si="57"/>
        <v>126.0192</v>
      </c>
      <c r="Y98" s="29">
        <f>IF($B$5&gt;Y79,100,K79)</f>
        <v>126.0192</v>
      </c>
      <c r="Z98" s="29">
        <f t="shared" si="59"/>
        <v>126.0192</v>
      </c>
      <c r="AA98" s="29">
        <f t="shared" si="60"/>
        <v>0</v>
      </c>
    </row>
    <row r="99" spans="1:27" hidden="1" x14ac:dyDescent="0.25">
      <c r="A99" s="49" t="s">
        <v>315</v>
      </c>
      <c r="B99" s="21">
        <f t="shared" si="37"/>
        <v>0</v>
      </c>
      <c r="C99" s="21">
        <f t="shared" si="38"/>
        <v>0</v>
      </c>
      <c r="D99" s="21">
        <f t="shared" si="39"/>
        <v>0</v>
      </c>
      <c r="E99" s="21">
        <f t="shared" si="40"/>
        <v>0</v>
      </c>
      <c r="F99" s="21">
        <f t="shared" si="41"/>
        <v>0</v>
      </c>
      <c r="G99" s="21">
        <f t="shared" si="42"/>
        <v>0</v>
      </c>
      <c r="H99" s="21">
        <f t="shared" si="43"/>
        <v>0</v>
      </c>
      <c r="I99" s="21">
        <f t="shared" si="44"/>
        <v>0</v>
      </c>
      <c r="J99" s="21">
        <f t="shared" si="45"/>
        <v>0</v>
      </c>
      <c r="K99" s="21">
        <f t="shared" si="46"/>
        <v>0</v>
      </c>
      <c r="L99" s="21">
        <f t="shared" si="47"/>
        <v>0</v>
      </c>
      <c r="M99" s="21">
        <f t="shared" si="48"/>
        <v>0</v>
      </c>
      <c r="O99" s="66" t="s">
        <v>315</v>
      </c>
      <c r="P99" s="29">
        <f t="shared" si="49"/>
        <v>0</v>
      </c>
      <c r="Q99" s="29">
        <f t="shared" si="50"/>
        <v>0</v>
      </c>
      <c r="R99" s="29">
        <f t="shared" si="51"/>
        <v>0</v>
      </c>
      <c r="S99" s="29">
        <f t="shared" si="52"/>
        <v>0</v>
      </c>
      <c r="T99" s="29">
        <f t="shared" si="53"/>
        <v>0</v>
      </c>
      <c r="U99" s="29">
        <f t="shared" si="54"/>
        <v>0</v>
      </c>
      <c r="V99" s="29">
        <f t="shared" si="55"/>
        <v>0</v>
      </c>
      <c r="W99" s="29">
        <f t="shared" si="56"/>
        <v>0</v>
      </c>
      <c r="X99" s="29">
        <f t="shared" si="57"/>
        <v>0</v>
      </c>
      <c r="Y99" s="29">
        <f t="shared" si="58"/>
        <v>0</v>
      </c>
      <c r="Z99" s="29">
        <f t="shared" si="59"/>
        <v>0</v>
      </c>
      <c r="AA99" s="29">
        <f t="shared" si="60"/>
        <v>0</v>
      </c>
    </row>
    <row r="100" spans="1:27" hidden="1" x14ac:dyDescent="0.25">
      <c r="A100" s="52" t="s">
        <v>372</v>
      </c>
      <c r="B100" s="21">
        <f t="shared" si="37"/>
        <v>0</v>
      </c>
      <c r="C100" s="21">
        <f t="shared" si="38"/>
        <v>0</v>
      </c>
      <c r="D100" s="21">
        <f t="shared" si="39"/>
        <v>0</v>
      </c>
      <c r="E100" s="21">
        <f t="shared" si="40"/>
        <v>76.734999999999999</v>
      </c>
      <c r="F100" s="21">
        <f t="shared" si="41"/>
        <v>53.703757099999997</v>
      </c>
      <c r="G100" s="21">
        <f t="shared" si="42"/>
        <v>42.193507099999998</v>
      </c>
      <c r="H100" s="21">
        <f t="shared" si="43"/>
        <v>0</v>
      </c>
      <c r="I100" s="21">
        <f t="shared" si="44"/>
        <v>0</v>
      </c>
      <c r="J100" s="21">
        <f t="shared" si="45"/>
        <v>0</v>
      </c>
      <c r="K100" s="21">
        <f t="shared" si="46"/>
        <v>0</v>
      </c>
      <c r="L100" s="21">
        <f t="shared" si="47"/>
        <v>0</v>
      </c>
      <c r="M100" s="21">
        <f t="shared" si="48"/>
        <v>0</v>
      </c>
      <c r="O100" s="67" t="s">
        <v>372</v>
      </c>
      <c r="P100" s="29">
        <f t="shared" si="49"/>
        <v>0</v>
      </c>
      <c r="Q100" s="29">
        <f t="shared" si="50"/>
        <v>0</v>
      </c>
      <c r="R100" s="29">
        <f t="shared" si="51"/>
        <v>0</v>
      </c>
      <c r="S100" s="29">
        <f t="shared" si="52"/>
        <v>100</v>
      </c>
      <c r="T100" s="29">
        <f t="shared" si="53"/>
        <v>69.98599999999999</v>
      </c>
      <c r="U100" s="29">
        <f t="shared" si="54"/>
        <v>54.985999999999997</v>
      </c>
      <c r="V100" s="29">
        <f t="shared" si="55"/>
        <v>0</v>
      </c>
      <c r="W100" s="29">
        <f t="shared" si="56"/>
        <v>0</v>
      </c>
      <c r="X100" s="29">
        <f t="shared" si="57"/>
        <v>0</v>
      </c>
      <c r="Y100" s="29">
        <f t="shared" si="58"/>
        <v>0</v>
      </c>
      <c r="Z100" s="29">
        <f t="shared" si="59"/>
        <v>0</v>
      </c>
      <c r="AA100" s="29">
        <f t="shared" si="60"/>
        <v>0</v>
      </c>
    </row>
    <row r="101" spans="1:27" hidden="1" x14ac:dyDescent="0.25">
      <c r="A101" s="49" t="s">
        <v>336</v>
      </c>
      <c r="B101" s="21">
        <f t="shared" si="37"/>
        <v>0</v>
      </c>
      <c r="C101" s="21">
        <f t="shared" si="38"/>
        <v>0</v>
      </c>
      <c r="D101" s="21">
        <f t="shared" si="39"/>
        <v>0</v>
      </c>
      <c r="E101" s="21">
        <f t="shared" si="40"/>
        <v>47.113580246913571</v>
      </c>
      <c r="F101" s="21">
        <f t="shared" si="41"/>
        <v>32.972910271604931</v>
      </c>
      <c r="G101" s="21">
        <f t="shared" si="42"/>
        <v>25.905873234567895</v>
      </c>
      <c r="H101" s="21">
        <f t="shared" si="43"/>
        <v>0</v>
      </c>
      <c r="I101" s="21">
        <f t="shared" si="44"/>
        <v>0</v>
      </c>
      <c r="J101" s="21">
        <f t="shared" si="45"/>
        <v>0</v>
      </c>
      <c r="K101" s="21">
        <f t="shared" si="46"/>
        <v>0</v>
      </c>
      <c r="L101" s="21">
        <f t="shared" si="47"/>
        <v>0</v>
      </c>
      <c r="M101" s="21">
        <f t="shared" si="48"/>
        <v>0</v>
      </c>
      <c r="O101" s="66" t="s">
        <v>336</v>
      </c>
      <c r="P101" s="29">
        <f t="shared" si="49"/>
        <v>0</v>
      </c>
      <c r="Q101" s="29">
        <f t="shared" si="50"/>
        <v>0</v>
      </c>
      <c r="R101" s="29">
        <f t="shared" si="51"/>
        <v>0</v>
      </c>
      <c r="S101" s="29">
        <f t="shared" si="52"/>
        <v>100</v>
      </c>
      <c r="T101" s="29">
        <f t="shared" si="53"/>
        <v>69.98599999999999</v>
      </c>
      <c r="U101" s="29">
        <f t="shared" si="54"/>
        <v>54.985999999999997</v>
      </c>
      <c r="V101" s="29">
        <f t="shared" si="55"/>
        <v>0</v>
      </c>
      <c r="W101" s="29">
        <f t="shared" si="56"/>
        <v>0</v>
      </c>
      <c r="X101" s="29">
        <f t="shared" si="57"/>
        <v>0</v>
      </c>
      <c r="Y101" s="29">
        <f t="shared" si="58"/>
        <v>0</v>
      </c>
      <c r="Z101" s="29">
        <f t="shared" si="59"/>
        <v>0</v>
      </c>
      <c r="AA101" s="29">
        <f t="shared" si="60"/>
        <v>0</v>
      </c>
    </row>
    <row r="102" spans="1:27" hidden="1" x14ac:dyDescent="0.25">
      <c r="A102" s="52" t="s">
        <v>337</v>
      </c>
      <c r="B102" s="21">
        <f t="shared" si="37"/>
        <v>0</v>
      </c>
      <c r="C102" s="21">
        <f t="shared" si="38"/>
        <v>0</v>
      </c>
      <c r="D102" s="21">
        <f t="shared" si="39"/>
        <v>0</v>
      </c>
      <c r="E102" s="21">
        <f t="shared" si="40"/>
        <v>0</v>
      </c>
      <c r="F102" s="21">
        <f t="shared" si="41"/>
        <v>29.047826086956526</v>
      </c>
      <c r="G102" s="21">
        <f t="shared" si="42"/>
        <v>47.066947852173918</v>
      </c>
      <c r="H102" s="21">
        <f t="shared" si="43"/>
        <v>45.614556547826098</v>
      </c>
      <c r="I102" s="21">
        <f t="shared" si="44"/>
        <v>41.257382634782616</v>
      </c>
      <c r="J102" s="21">
        <f t="shared" si="45"/>
        <v>35.447817417391313</v>
      </c>
      <c r="K102" s="21">
        <f t="shared" si="46"/>
        <v>0</v>
      </c>
      <c r="L102" s="21">
        <f t="shared" si="47"/>
        <v>0</v>
      </c>
      <c r="M102" s="21">
        <f t="shared" si="48"/>
        <v>0</v>
      </c>
      <c r="O102" s="67" t="s">
        <v>337</v>
      </c>
      <c r="P102" s="29">
        <f t="shared" si="49"/>
        <v>0</v>
      </c>
      <c r="Q102" s="29">
        <f t="shared" si="50"/>
        <v>0</v>
      </c>
      <c r="R102" s="29">
        <f t="shared" si="51"/>
        <v>0</v>
      </c>
      <c r="S102" s="29">
        <f t="shared" si="52"/>
        <v>0</v>
      </c>
      <c r="T102" s="29">
        <f t="shared" si="53"/>
        <v>100</v>
      </c>
      <c r="U102" s="29">
        <f t="shared" si="54"/>
        <v>162.0326</v>
      </c>
      <c r="V102" s="29">
        <f t="shared" si="55"/>
        <v>157.0326</v>
      </c>
      <c r="W102" s="29">
        <f t="shared" si="56"/>
        <v>142.0326</v>
      </c>
      <c r="X102" s="29">
        <f t="shared" si="57"/>
        <v>122.0326</v>
      </c>
      <c r="Y102" s="29">
        <f t="shared" si="58"/>
        <v>0</v>
      </c>
      <c r="Z102" s="29">
        <f t="shared" si="59"/>
        <v>0</v>
      </c>
      <c r="AA102" s="29">
        <f t="shared" si="60"/>
        <v>0</v>
      </c>
    </row>
    <row r="103" spans="1:27" hidden="1" x14ac:dyDescent="0.25">
      <c r="A103" s="49" t="s">
        <v>318</v>
      </c>
      <c r="B103" s="21">
        <f t="shared" si="37"/>
        <v>0</v>
      </c>
      <c r="C103" s="21">
        <f t="shared" si="38"/>
        <v>0</v>
      </c>
      <c r="D103" s="21">
        <f t="shared" si="39"/>
        <v>0</v>
      </c>
      <c r="E103" s="21">
        <f t="shared" si="40"/>
        <v>0</v>
      </c>
      <c r="F103" s="21">
        <f t="shared" si="41"/>
        <v>809</v>
      </c>
      <c r="G103" s="21">
        <f t="shared" si="42"/>
        <v>364.05</v>
      </c>
      <c r="H103" s="21">
        <f t="shared" si="43"/>
        <v>671.46999999999991</v>
      </c>
      <c r="I103" s="21">
        <f t="shared" si="44"/>
        <v>137.53</v>
      </c>
      <c r="J103" s="21">
        <f t="shared" si="45"/>
        <v>0</v>
      </c>
      <c r="K103" s="21">
        <f t="shared" si="46"/>
        <v>0</v>
      </c>
      <c r="L103" s="21">
        <f t="shared" si="47"/>
        <v>0</v>
      </c>
      <c r="M103" s="21">
        <f t="shared" si="48"/>
        <v>0</v>
      </c>
      <c r="O103" s="66" t="s">
        <v>318</v>
      </c>
      <c r="P103" s="29">
        <f t="shared" si="49"/>
        <v>0</v>
      </c>
      <c r="Q103" s="29">
        <f t="shared" si="50"/>
        <v>0</v>
      </c>
      <c r="R103" s="29">
        <f t="shared" si="51"/>
        <v>0</v>
      </c>
      <c r="S103" s="29">
        <f t="shared" si="52"/>
        <v>0</v>
      </c>
      <c r="T103" s="29">
        <f t="shared" si="53"/>
        <v>100</v>
      </c>
      <c r="U103" s="29">
        <f t="shared" si="54"/>
        <v>45</v>
      </c>
      <c r="V103" s="29">
        <f t="shared" si="55"/>
        <v>83</v>
      </c>
      <c r="W103" s="29">
        <f t="shared" si="56"/>
        <v>17</v>
      </c>
      <c r="X103" s="29">
        <f t="shared" si="57"/>
        <v>0</v>
      </c>
      <c r="Y103" s="29">
        <f t="shared" si="58"/>
        <v>0</v>
      </c>
      <c r="Z103" s="29">
        <f t="shared" si="59"/>
        <v>0</v>
      </c>
      <c r="AA103" s="29">
        <f t="shared" si="60"/>
        <v>0</v>
      </c>
    </row>
    <row r="104" spans="1:27" hidden="1" x14ac:dyDescent="0.25">
      <c r="A104" s="52" t="s">
        <v>338</v>
      </c>
      <c r="B104" s="21">
        <f t="shared" si="37"/>
        <v>40.101111111111123</v>
      </c>
      <c r="C104" s="21">
        <f t="shared" si="38"/>
        <v>28.438103955555565</v>
      </c>
      <c r="D104" s="21">
        <f t="shared" si="39"/>
        <v>26.834059511111118</v>
      </c>
      <c r="E104" s="21">
        <f t="shared" si="40"/>
        <v>26.032037288888894</v>
      </c>
      <c r="F104" s="21">
        <f t="shared" si="41"/>
        <v>0</v>
      </c>
      <c r="G104" s="21">
        <f t="shared" si="42"/>
        <v>0</v>
      </c>
      <c r="H104" s="21">
        <f t="shared" si="43"/>
        <v>0</v>
      </c>
      <c r="I104" s="21">
        <f t="shared" si="44"/>
        <v>0</v>
      </c>
      <c r="J104" s="21">
        <f t="shared" si="45"/>
        <v>0</v>
      </c>
      <c r="K104" s="21">
        <f t="shared" si="46"/>
        <v>0</v>
      </c>
      <c r="L104" s="21">
        <f t="shared" si="47"/>
        <v>40.101111111111123</v>
      </c>
      <c r="M104" s="21">
        <f t="shared" si="48"/>
        <v>40.101111111111123</v>
      </c>
      <c r="O104" s="67" t="s">
        <v>338</v>
      </c>
      <c r="P104" s="29">
        <f t="shared" si="49"/>
        <v>100</v>
      </c>
      <c r="Q104" s="29">
        <f t="shared" si="50"/>
        <v>70.915999999999997</v>
      </c>
      <c r="R104" s="29">
        <f t="shared" si="51"/>
        <v>66.915999999999997</v>
      </c>
      <c r="S104" s="29">
        <f t="shared" si="52"/>
        <v>64.915999999999997</v>
      </c>
      <c r="T104" s="29">
        <f t="shared" si="53"/>
        <v>0</v>
      </c>
      <c r="U104" s="29">
        <f t="shared" si="54"/>
        <v>0</v>
      </c>
      <c r="V104" s="29">
        <f t="shared" si="55"/>
        <v>0</v>
      </c>
      <c r="W104" s="29">
        <f t="shared" si="56"/>
        <v>0</v>
      </c>
      <c r="X104" s="29">
        <f t="shared" si="57"/>
        <v>0</v>
      </c>
      <c r="Y104" s="29">
        <f t="shared" si="58"/>
        <v>0</v>
      </c>
      <c r="Z104" s="29">
        <f t="shared" si="59"/>
        <v>100</v>
      </c>
      <c r="AA104" s="29">
        <f t="shared" si="60"/>
        <v>100</v>
      </c>
    </row>
    <row r="105" spans="1:27" hidden="1" x14ac:dyDescent="0.25">
      <c r="A105" s="49" t="s">
        <v>339</v>
      </c>
      <c r="B105" s="21">
        <f t="shared" si="37"/>
        <v>31</v>
      </c>
      <c r="C105" s="21">
        <f t="shared" si="38"/>
        <v>21.98396</v>
      </c>
      <c r="D105" s="21">
        <f t="shared" si="39"/>
        <v>20.743959999999998</v>
      </c>
      <c r="E105" s="21">
        <f t="shared" si="40"/>
        <v>20.12396</v>
      </c>
      <c r="F105" s="21">
        <f t="shared" si="41"/>
        <v>0</v>
      </c>
      <c r="G105" s="21">
        <f t="shared" si="42"/>
        <v>0</v>
      </c>
      <c r="H105" s="21">
        <f t="shared" si="43"/>
        <v>0</v>
      </c>
      <c r="I105" s="21">
        <f t="shared" si="44"/>
        <v>0</v>
      </c>
      <c r="J105" s="21">
        <f t="shared" si="45"/>
        <v>0</v>
      </c>
      <c r="K105" s="21">
        <f t="shared" si="46"/>
        <v>0</v>
      </c>
      <c r="L105" s="21">
        <f t="shared" si="47"/>
        <v>31</v>
      </c>
      <c r="M105" s="21">
        <f t="shared" si="48"/>
        <v>31</v>
      </c>
      <c r="O105" s="66" t="s">
        <v>339</v>
      </c>
      <c r="P105" s="29">
        <f t="shared" si="49"/>
        <v>100</v>
      </c>
      <c r="Q105" s="29">
        <f t="shared" si="50"/>
        <v>70.915999999999997</v>
      </c>
      <c r="R105" s="29">
        <f t="shared" si="51"/>
        <v>66.915999999999997</v>
      </c>
      <c r="S105" s="29">
        <f t="shared" si="52"/>
        <v>64.915999999999997</v>
      </c>
      <c r="T105" s="29">
        <f t="shared" si="53"/>
        <v>0</v>
      </c>
      <c r="U105" s="29">
        <f t="shared" si="54"/>
        <v>0</v>
      </c>
      <c r="V105" s="29">
        <f t="shared" si="55"/>
        <v>0</v>
      </c>
      <c r="W105" s="29">
        <f t="shared" si="56"/>
        <v>0</v>
      </c>
      <c r="X105" s="29">
        <f t="shared" si="57"/>
        <v>0</v>
      </c>
      <c r="Y105" s="29">
        <f t="shared" si="58"/>
        <v>0</v>
      </c>
      <c r="Z105" s="29">
        <f t="shared" si="59"/>
        <v>100</v>
      </c>
      <c r="AA105" s="29">
        <f t="shared" si="60"/>
        <v>100</v>
      </c>
    </row>
    <row r="106" spans="1:27" hidden="1" x14ac:dyDescent="0.25">
      <c r="A106" s="52" t="s">
        <v>377</v>
      </c>
      <c r="B106" s="21">
        <f t="shared" si="37"/>
        <v>485.5</v>
      </c>
      <c r="C106" s="21">
        <f t="shared" si="38"/>
        <v>485.5</v>
      </c>
      <c r="D106" s="21">
        <f t="shared" si="39"/>
        <v>485.5</v>
      </c>
      <c r="E106" s="21">
        <f t="shared" si="40"/>
        <v>485.5</v>
      </c>
      <c r="F106" s="21">
        <f t="shared" si="41"/>
        <v>485.5</v>
      </c>
      <c r="G106" s="21">
        <f t="shared" si="42"/>
        <v>485.5</v>
      </c>
      <c r="H106" s="21">
        <f t="shared" si="43"/>
        <v>485.5</v>
      </c>
      <c r="I106" s="21">
        <f t="shared" si="44"/>
        <v>485.5</v>
      </c>
      <c r="J106" s="21">
        <f t="shared" si="45"/>
        <v>485.5</v>
      </c>
      <c r="K106" s="21">
        <f t="shared" si="46"/>
        <v>485.5</v>
      </c>
      <c r="L106" s="21">
        <f t="shared" si="47"/>
        <v>485.5</v>
      </c>
      <c r="M106" s="21">
        <f t="shared" si="48"/>
        <v>485.5</v>
      </c>
      <c r="O106" s="67" t="s">
        <v>377</v>
      </c>
      <c r="P106" s="29">
        <f t="shared" si="49"/>
        <v>100</v>
      </c>
      <c r="Q106" s="29">
        <f t="shared" si="50"/>
        <v>100</v>
      </c>
      <c r="R106" s="29">
        <f t="shared" si="51"/>
        <v>100</v>
      </c>
      <c r="S106" s="29">
        <f t="shared" si="52"/>
        <v>100</v>
      </c>
      <c r="T106" s="29">
        <f t="shared" si="53"/>
        <v>100</v>
      </c>
      <c r="U106" s="29">
        <f t="shared" si="54"/>
        <v>100</v>
      </c>
      <c r="V106" s="29">
        <f t="shared" si="55"/>
        <v>100</v>
      </c>
      <c r="W106" s="29">
        <f t="shared" si="56"/>
        <v>100</v>
      </c>
      <c r="X106" s="29">
        <f t="shared" si="57"/>
        <v>100</v>
      </c>
      <c r="Y106" s="29">
        <f t="shared" si="58"/>
        <v>100</v>
      </c>
      <c r="Z106" s="29">
        <f t="shared" si="59"/>
        <v>100</v>
      </c>
      <c r="AA106" s="29">
        <f t="shared" si="60"/>
        <v>100</v>
      </c>
    </row>
    <row r="107" spans="1:27" hidden="1" x14ac:dyDescent="0.25">
      <c r="A107" s="52" t="s">
        <v>359</v>
      </c>
      <c r="B107" s="21">
        <f t="shared" si="37"/>
        <v>0</v>
      </c>
      <c r="C107" s="21">
        <f t="shared" si="38"/>
        <v>0</v>
      </c>
      <c r="D107" s="21">
        <f t="shared" si="39"/>
        <v>0</v>
      </c>
      <c r="E107" s="21">
        <f t="shared" si="40"/>
        <v>0.70443961772371855</v>
      </c>
      <c r="F107" s="21">
        <f t="shared" si="41"/>
        <v>1.7107819287576023</v>
      </c>
      <c r="G107" s="21">
        <f t="shared" si="42"/>
        <v>2.7171242397914859</v>
      </c>
      <c r="H107" s="21">
        <f t="shared" si="43"/>
        <v>1.3753344917463075</v>
      </c>
      <c r="I107" s="21">
        <f t="shared" si="44"/>
        <v>0.70443961772371855</v>
      </c>
      <c r="J107" s="21">
        <f t="shared" si="45"/>
        <v>0.70443961772371855</v>
      </c>
      <c r="K107" s="21">
        <f t="shared" si="46"/>
        <v>0</v>
      </c>
      <c r="L107" s="21">
        <f t="shared" si="47"/>
        <v>0</v>
      </c>
      <c r="M107" s="21">
        <f t="shared" si="48"/>
        <v>0</v>
      </c>
      <c r="O107" s="67" t="s">
        <v>359</v>
      </c>
      <c r="P107" s="29">
        <f t="shared" si="49"/>
        <v>0</v>
      </c>
      <c r="Q107" s="29">
        <f t="shared" si="50"/>
        <v>0</v>
      </c>
      <c r="R107" s="29">
        <f t="shared" si="51"/>
        <v>0</v>
      </c>
      <c r="S107" s="29">
        <f t="shared" si="52"/>
        <v>21</v>
      </c>
      <c r="T107" s="29">
        <f t="shared" si="53"/>
        <v>51</v>
      </c>
      <c r="U107" s="29">
        <f t="shared" si="54"/>
        <v>81</v>
      </c>
      <c r="V107" s="29">
        <f t="shared" si="55"/>
        <v>41</v>
      </c>
      <c r="W107" s="29">
        <f t="shared" si="56"/>
        <v>21</v>
      </c>
      <c r="X107" s="29">
        <f t="shared" si="57"/>
        <v>21</v>
      </c>
      <c r="Y107" s="29">
        <f t="shared" si="58"/>
        <v>0</v>
      </c>
      <c r="Z107" s="29">
        <f t="shared" si="59"/>
        <v>0</v>
      </c>
      <c r="AA107" s="29">
        <f t="shared" si="60"/>
        <v>0</v>
      </c>
    </row>
    <row r="108" spans="1:27" hidden="1" x14ac:dyDescent="0.25">
      <c r="A108" s="49" t="s">
        <v>360</v>
      </c>
      <c r="B108" s="21">
        <f t="shared" si="37"/>
        <v>0</v>
      </c>
      <c r="C108" s="21">
        <f t="shared" si="38"/>
        <v>0</v>
      </c>
      <c r="D108" s="21">
        <f t="shared" si="39"/>
        <v>0</v>
      </c>
      <c r="E108" s="21">
        <f t="shared" si="40"/>
        <v>0.16772371850564727</v>
      </c>
      <c r="F108" s="21">
        <f t="shared" si="41"/>
        <v>0.67089487402258907</v>
      </c>
      <c r="G108" s="21">
        <f t="shared" si="42"/>
        <v>1.1740660295395309</v>
      </c>
      <c r="H108" s="21">
        <f t="shared" si="43"/>
        <v>0.5031711555169418</v>
      </c>
      <c r="I108" s="21">
        <f t="shared" si="44"/>
        <v>0.16772371850564727</v>
      </c>
      <c r="J108" s="21">
        <f t="shared" si="45"/>
        <v>0.16772371850564727</v>
      </c>
      <c r="K108" s="21">
        <f t="shared" si="46"/>
        <v>0</v>
      </c>
      <c r="L108" s="21">
        <f t="shared" si="47"/>
        <v>0</v>
      </c>
      <c r="M108" s="21">
        <f t="shared" si="48"/>
        <v>0</v>
      </c>
      <c r="O108" s="66" t="s">
        <v>360</v>
      </c>
      <c r="P108" s="29">
        <f t="shared" si="49"/>
        <v>0</v>
      </c>
      <c r="Q108" s="29">
        <f t="shared" si="50"/>
        <v>0</v>
      </c>
      <c r="R108" s="29">
        <f t="shared" si="51"/>
        <v>0</v>
      </c>
      <c r="S108" s="29">
        <f t="shared" si="52"/>
        <v>10</v>
      </c>
      <c r="T108" s="29">
        <f t="shared" si="53"/>
        <v>40</v>
      </c>
      <c r="U108" s="29">
        <f t="shared" si="54"/>
        <v>70</v>
      </c>
      <c r="V108" s="29">
        <f t="shared" si="55"/>
        <v>30</v>
      </c>
      <c r="W108" s="29">
        <f t="shared" si="56"/>
        <v>10</v>
      </c>
      <c r="X108" s="29">
        <f t="shared" si="57"/>
        <v>10</v>
      </c>
      <c r="Y108" s="29">
        <f t="shared" si="58"/>
        <v>0</v>
      </c>
      <c r="Z108" s="29">
        <f t="shared" si="59"/>
        <v>0</v>
      </c>
      <c r="AA108" s="29">
        <f t="shared" si="60"/>
        <v>0</v>
      </c>
    </row>
    <row r="109" spans="1:27" ht="15.75" hidden="1" thickBot="1" x14ac:dyDescent="0.3"/>
    <row r="110" spans="1:27" hidden="1" x14ac:dyDescent="0.25">
      <c r="A110" s="32" t="s">
        <v>363</v>
      </c>
      <c r="B110" s="33">
        <v>1</v>
      </c>
      <c r="C110" s="33">
        <v>2</v>
      </c>
      <c r="D110" s="33">
        <v>3</v>
      </c>
      <c r="E110" s="33">
        <v>4</v>
      </c>
      <c r="F110" s="33">
        <v>5</v>
      </c>
      <c r="G110" s="33">
        <v>6</v>
      </c>
      <c r="H110" s="33">
        <v>7</v>
      </c>
      <c r="I110" s="33">
        <v>8</v>
      </c>
      <c r="J110" s="33">
        <v>9</v>
      </c>
      <c r="K110" s="33">
        <v>10</v>
      </c>
      <c r="L110" s="33">
        <v>11</v>
      </c>
      <c r="M110" s="34">
        <v>12</v>
      </c>
    </row>
    <row r="111" spans="1:27" hidden="1" x14ac:dyDescent="0.25">
      <c r="A111" s="7"/>
      <c r="B111" s="22" t="s">
        <v>320</v>
      </c>
      <c r="C111" s="22" t="s">
        <v>321</v>
      </c>
      <c r="D111" s="22" t="s">
        <v>322</v>
      </c>
      <c r="E111" s="22" t="s">
        <v>323</v>
      </c>
      <c r="F111" s="22" t="s">
        <v>267</v>
      </c>
      <c r="G111" s="22" t="s">
        <v>324</v>
      </c>
      <c r="H111" s="35" t="s">
        <v>325</v>
      </c>
      <c r="I111" s="22" t="s">
        <v>326</v>
      </c>
      <c r="J111" s="22" t="s">
        <v>327</v>
      </c>
      <c r="K111" s="22" t="s">
        <v>328</v>
      </c>
      <c r="L111" s="22" t="s">
        <v>329</v>
      </c>
      <c r="M111" s="36" t="s">
        <v>330</v>
      </c>
      <c r="P111" s="22"/>
      <c r="Q111" s="22"/>
    </row>
    <row r="112" spans="1:27" hidden="1" x14ac:dyDescent="0.25">
      <c r="A112" s="49" t="s">
        <v>331</v>
      </c>
      <c r="B112" s="21">
        <f t="shared" ref="B112:M112" si="61">B93*$V36</f>
        <v>0</v>
      </c>
      <c r="C112" s="21">
        <f t="shared" si="61"/>
        <v>0</v>
      </c>
      <c r="D112" s="21">
        <f t="shared" si="61"/>
        <v>0</v>
      </c>
      <c r="E112" s="21">
        <f t="shared" si="61"/>
        <v>635.62671052631595</v>
      </c>
      <c r="F112" s="21">
        <f t="shared" si="61"/>
        <v>575.45256546750011</v>
      </c>
      <c r="G112" s="21">
        <f t="shared" si="61"/>
        <v>473.75229178328965</v>
      </c>
      <c r="H112" s="21">
        <f t="shared" si="61"/>
        <v>378.40828520434218</v>
      </c>
      <c r="I112" s="21">
        <f t="shared" si="61"/>
        <v>0</v>
      </c>
      <c r="J112" s="21">
        <f t="shared" si="61"/>
        <v>0</v>
      </c>
      <c r="K112" s="21">
        <f t="shared" si="61"/>
        <v>0</v>
      </c>
      <c r="L112" s="21">
        <f t="shared" si="61"/>
        <v>0</v>
      </c>
      <c r="M112" s="21">
        <f t="shared" si="61"/>
        <v>0</v>
      </c>
      <c r="P112" s="21"/>
      <c r="Q112" s="21"/>
    </row>
    <row r="113" spans="1:17" hidden="1" x14ac:dyDescent="0.25">
      <c r="A113" s="52" t="s">
        <v>332</v>
      </c>
      <c r="B113" s="21">
        <f t="shared" ref="B113:M113" si="62">B94*$V37</f>
        <v>0</v>
      </c>
      <c r="C113" s="21">
        <f t="shared" si="62"/>
        <v>0</v>
      </c>
      <c r="D113" s="21">
        <f t="shared" si="62"/>
        <v>0</v>
      </c>
      <c r="E113" s="21">
        <f t="shared" si="62"/>
        <v>336.79118421052624</v>
      </c>
      <c r="F113" s="21">
        <f t="shared" si="62"/>
        <v>304.9074995924999</v>
      </c>
      <c r="G113" s="21">
        <f t="shared" si="62"/>
        <v>251.02091011881575</v>
      </c>
      <c r="H113" s="21">
        <f t="shared" si="62"/>
        <v>200.5022324872368</v>
      </c>
      <c r="I113" s="21">
        <f t="shared" si="62"/>
        <v>0</v>
      </c>
      <c r="J113" s="21">
        <f t="shared" si="62"/>
        <v>0</v>
      </c>
      <c r="K113" s="21">
        <f t="shared" si="62"/>
        <v>0</v>
      </c>
      <c r="L113" s="21">
        <f t="shared" si="62"/>
        <v>0</v>
      </c>
      <c r="M113" s="21">
        <f t="shared" si="62"/>
        <v>0</v>
      </c>
      <c r="P113" s="21"/>
      <c r="Q113" s="21"/>
    </row>
    <row r="114" spans="1:17" hidden="1" x14ac:dyDescent="0.25">
      <c r="A114" s="49" t="s">
        <v>333</v>
      </c>
      <c r="B114" s="21">
        <f t="shared" ref="B114:M114" si="63">B95*$V38</f>
        <v>0</v>
      </c>
      <c r="C114" s="21">
        <f t="shared" si="63"/>
        <v>0</v>
      </c>
      <c r="D114" s="21">
        <f t="shared" si="63"/>
        <v>0</v>
      </c>
      <c r="E114" s="21">
        <f t="shared" si="63"/>
        <v>0</v>
      </c>
      <c r="F114" s="21">
        <f t="shared" si="63"/>
        <v>824.25</v>
      </c>
      <c r="G114" s="21">
        <f t="shared" si="63"/>
        <v>824.25</v>
      </c>
      <c r="H114" s="21">
        <f t="shared" si="63"/>
        <v>824.25</v>
      </c>
      <c r="I114" s="21">
        <f t="shared" si="63"/>
        <v>387.89204999999998</v>
      </c>
      <c r="J114" s="21">
        <f t="shared" si="63"/>
        <v>338.11559249999999</v>
      </c>
      <c r="K114" s="21">
        <f t="shared" si="63"/>
        <v>288.339135</v>
      </c>
      <c r="L114" s="21">
        <f t="shared" si="63"/>
        <v>0</v>
      </c>
      <c r="M114" s="21">
        <f t="shared" si="63"/>
        <v>0</v>
      </c>
      <c r="P114" s="21"/>
      <c r="Q114" s="21"/>
    </row>
    <row r="115" spans="1:17" hidden="1" x14ac:dyDescent="0.25">
      <c r="A115" s="52" t="s">
        <v>334</v>
      </c>
      <c r="B115" s="21">
        <f t="shared" ref="B115:M115" si="64">B96*$V39</f>
        <v>0</v>
      </c>
      <c r="C115" s="21">
        <f t="shared" si="64"/>
        <v>0</v>
      </c>
      <c r="D115" s="21">
        <f t="shared" si="64"/>
        <v>0</v>
      </c>
      <c r="E115" s="21">
        <f t="shared" si="64"/>
        <v>0</v>
      </c>
      <c r="F115" s="21">
        <f t="shared" si="64"/>
        <v>899.25</v>
      </c>
      <c r="G115" s="21">
        <f t="shared" si="64"/>
        <v>899.25</v>
      </c>
      <c r="H115" s="21">
        <f t="shared" si="64"/>
        <v>899.25</v>
      </c>
      <c r="I115" s="21">
        <f t="shared" si="64"/>
        <v>423.18704999999994</v>
      </c>
      <c r="J115" s="21">
        <f t="shared" si="64"/>
        <v>368.88134249999996</v>
      </c>
      <c r="K115" s="21">
        <f t="shared" si="64"/>
        <v>314.57563500000003</v>
      </c>
      <c r="L115" s="21">
        <f t="shared" si="64"/>
        <v>0</v>
      </c>
      <c r="M115" s="21">
        <f t="shared" si="64"/>
        <v>0</v>
      </c>
      <c r="P115" s="21"/>
      <c r="Q115" s="21"/>
    </row>
    <row r="116" spans="1:17" hidden="1" x14ac:dyDescent="0.25">
      <c r="A116" s="49" t="s">
        <v>313</v>
      </c>
      <c r="B116" s="21">
        <f t="shared" ref="B116:M116" si="65">B97*$V40</f>
        <v>367.40281690140858</v>
      </c>
      <c r="C116" s="21">
        <f t="shared" si="65"/>
        <v>260.5473816338029</v>
      </c>
      <c r="D116" s="21">
        <f t="shared" si="65"/>
        <v>245.85126895774656</v>
      </c>
      <c r="E116" s="21">
        <f t="shared" si="65"/>
        <v>238.50321261971837</v>
      </c>
      <c r="F116" s="21">
        <f t="shared" si="65"/>
        <v>0</v>
      </c>
      <c r="G116" s="21">
        <f t="shared" si="65"/>
        <v>0</v>
      </c>
      <c r="H116" s="21">
        <f t="shared" si="65"/>
        <v>0</v>
      </c>
      <c r="I116" s="21">
        <f t="shared" si="65"/>
        <v>0</v>
      </c>
      <c r="J116" s="21">
        <f t="shared" si="65"/>
        <v>0</v>
      </c>
      <c r="K116" s="21">
        <f t="shared" si="65"/>
        <v>0</v>
      </c>
      <c r="L116" s="21">
        <f t="shared" si="65"/>
        <v>367.40281690140858</v>
      </c>
      <c r="M116" s="21">
        <f t="shared" si="65"/>
        <v>367.40281690140858</v>
      </c>
      <c r="P116" s="21"/>
      <c r="Q116" s="21"/>
    </row>
    <row r="117" spans="1:17" hidden="1" x14ac:dyDescent="0.25">
      <c r="A117" s="52" t="s">
        <v>314</v>
      </c>
      <c r="B117" s="21">
        <f t="shared" ref="B117:M117" si="66">B98*$V41</f>
        <v>0</v>
      </c>
      <c r="C117" s="21">
        <f t="shared" si="66"/>
        <v>0</v>
      </c>
      <c r="D117" s="21">
        <f t="shared" si="66"/>
        <v>0</v>
      </c>
      <c r="E117" s="21">
        <f t="shared" si="66"/>
        <v>0</v>
      </c>
      <c r="F117" s="21">
        <f t="shared" si="66"/>
        <v>0</v>
      </c>
      <c r="G117" s="21">
        <f t="shared" si="66"/>
        <v>0</v>
      </c>
      <c r="H117" s="21">
        <f t="shared" si="66"/>
        <v>826.72193828571437</v>
      </c>
      <c r="I117" s="21">
        <f t="shared" si="66"/>
        <v>944.80193828571441</v>
      </c>
      <c r="J117" s="21">
        <f t="shared" si="66"/>
        <v>1062.8819382857143</v>
      </c>
      <c r="K117" s="21">
        <f t="shared" si="66"/>
        <v>1062.8819382857143</v>
      </c>
      <c r="L117" s="21">
        <f t="shared" si="66"/>
        <v>1062.8819382857143</v>
      </c>
      <c r="M117" s="21">
        <f t="shared" si="66"/>
        <v>0</v>
      </c>
      <c r="P117" s="21"/>
      <c r="Q117" s="21"/>
    </row>
    <row r="118" spans="1:17" hidden="1" x14ac:dyDescent="0.25">
      <c r="A118" s="49" t="s">
        <v>315</v>
      </c>
      <c r="B118" s="21">
        <f t="shared" ref="B118:M118" si="67">B99*$V42</f>
        <v>0</v>
      </c>
      <c r="C118" s="21">
        <f t="shared" si="67"/>
        <v>0</v>
      </c>
      <c r="D118" s="21">
        <f t="shared" si="67"/>
        <v>0</v>
      </c>
      <c r="E118" s="21">
        <f t="shared" si="67"/>
        <v>0</v>
      </c>
      <c r="F118" s="21">
        <f t="shared" si="67"/>
        <v>0</v>
      </c>
      <c r="G118" s="21">
        <f t="shared" si="67"/>
        <v>0</v>
      </c>
      <c r="H118" s="21">
        <f t="shared" si="67"/>
        <v>0</v>
      </c>
      <c r="I118" s="21">
        <f t="shared" si="67"/>
        <v>0</v>
      </c>
      <c r="J118" s="21">
        <f t="shared" si="67"/>
        <v>0</v>
      </c>
      <c r="K118" s="21">
        <f t="shared" si="67"/>
        <v>0</v>
      </c>
      <c r="L118" s="21">
        <f t="shared" si="67"/>
        <v>0</v>
      </c>
      <c r="M118" s="21">
        <f t="shared" si="67"/>
        <v>0</v>
      </c>
      <c r="P118" s="21"/>
      <c r="Q118" s="21"/>
    </row>
    <row r="119" spans="1:17" hidden="1" x14ac:dyDescent="0.25">
      <c r="A119" s="52" t="s">
        <v>372</v>
      </c>
      <c r="B119" s="21">
        <f t="shared" ref="B119:M119" si="68">B100*$V43</f>
        <v>0</v>
      </c>
      <c r="C119" s="21">
        <f t="shared" si="68"/>
        <v>0</v>
      </c>
      <c r="D119" s="21">
        <f t="shared" si="68"/>
        <v>0</v>
      </c>
      <c r="E119" s="21">
        <f t="shared" si="68"/>
        <v>383.67500000000001</v>
      </c>
      <c r="F119" s="21">
        <f t="shared" si="68"/>
        <v>268.51878549999998</v>
      </c>
      <c r="G119" s="21">
        <f t="shared" si="68"/>
        <v>210.9675355</v>
      </c>
      <c r="H119" s="21">
        <f t="shared" si="68"/>
        <v>0</v>
      </c>
      <c r="I119" s="21">
        <f t="shared" si="68"/>
        <v>0</v>
      </c>
      <c r="J119" s="21">
        <f t="shared" si="68"/>
        <v>0</v>
      </c>
      <c r="K119" s="21">
        <f t="shared" si="68"/>
        <v>0</v>
      </c>
      <c r="L119" s="21">
        <f t="shared" si="68"/>
        <v>0</v>
      </c>
      <c r="M119" s="21">
        <f t="shared" si="68"/>
        <v>0</v>
      </c>
      <c r="P119" s="21"/>
      <c r="Q119" s="21"/>
    </row>
    <row r="120" spans="1:17" hidden="1" x14ac:dyDescent="0.25">
      <c r="A120" s="49" t="s">
        <v>336</v>
      </c>
      <c r="B120" s="21">
        <f t="shared" ref="B120:M120" si="69">B101*$V44</f>
        <v>0</v>
      </c>
      <c r="C120" s="21">
        <f t="shared" si="69"/>
        <v>0</v>
      </c>
      <c r="D120" s="21">
        <f t="shared" si="69"/>
        <v>0</v>
      </c>
      <c r="E120" s="21">
        <f t="shared" si="69"/>
        <v>235.56790123456784</v>
      </c>
      <c r="F120" s="21">
        <f t="shared" si="69"/>
        <v>164.86455135802464</v>
      </c>
      <c r="G120" s="21">
        <f t="shared" si="69"/>
        <v>129.52936617283947</v>
      </c>
      <c r="H120" s="21">
        <f t="shared" si="69"/>
        <v>0</v>
      </c>
      <c r="I120" s="21">
        <f t="shared" si="69"/>
        <v>0</v>
      </c>
      <c r="J120" s="21">
        <f t="shared" si="69"/>
        <v>0</v>
      </c>
      <c r="K120" s="21">
        <f t="shared" si="69"/>
        <v>0</v>
      </c>
      <c r="L120" s="21">
        <f t="shared" si="69"/>
        <v>0</v>
      </c>
      <c r="M120" s="21">
        <f t="shared" si="69"/>
        <v>0</v>
      </c>
      <c r="P120" s="21"/>
      <c r="Q120" s="21"/>
    </row>
    <row r="121" spans="1:17" hidden="1" x14ac:dyDescent="0.25">
      <c r="A121" s="52" t="s">
        <v>337</v>
      </c>
      <c r="B121" s="21">
        <f t="shared" ref="B121:M121" si="70">B102*$V45</f>
        <v>0</v>
      </c>
      <c r="C121" s="21">
        <f t="shared" si="70"/>
        <v>0</v>
      </c>
      <c r="D121" s="21">
        <f t="shared" si="70"/>
        <v>0</v>
      </c>
      <c r="E121" s="21">
        <f t="shared" si="70"/>
        <v>0</v>
      </c>
      <c r="F121" s="21">
        <f t="shared" si="70"/>
        <v>348.57391304347834</v>
      </c>
      <c r="G121" s="21">
        <f t="shared" si="70"/>
        <v>564.80337422608704</v>
      </c>
      <c r="H121" s="21">
        <f t="shared" si="70"/>
        <v>547.37467857391312</v>
      </c>
      <c r="I121" s="21">
        <f t="shared" si="70"/>
        <v>495.08859161739139</v>
      </c>
      <c r="J121" s="21">
        <f t="shared" si="70"/>
        <v>425.37380900869573</v>
      </c>
      <c r="K121" s="21">
        <f t="shared" si="70"/>
        <v>0</v>
      </c>
      <c r="L121" s="21">
        <f t="shared" si="70"/>
        <v>0</v>
      </c>
      <c r="M121" s="21">
        <f t="shared" si="70"/>
        <v>0</v>
      </c>
      <c r="P121" s="21"/>
      <c r="Q121" s="21"/>
    </row>
    <row r="122" spans="1:17" hidden="1" x14ac:dyDescent="0.25">
      <c r="A122" s="49" t="s">
        <v>318</v>
      </c>
      <c r="B122" s="21">
        <f t="shared" ref="B122:M122" si="71">B103*$V46</f>
        <v>0</v>
      </c>
      <c r="C122" s="21">
        <f t="shared" si="71"/>
        <v>0</v>
      </c>
      <c r="D122" s="21">
        <f t="shared" si="71"/>
        <v>0</v>
      </c>
      <c r="E122" s="21">
        <f t="shared" si="71"/>
        <v>0</v>
      </c>
      <c r="F122" s="21">
        <f t="shared" si="71"/>
        <v>283.14999999999998</v>
      </c>
      <c r="G122" s="21">
        <f t="shared" si="71"/>
        <v>127.41749999999999</v>
      </c>
      <c r="H122" s="21">
        <f t="shared" si="71"/>
        <v>235.01449999999994</v>
      </c>
      <c r="I122" s="21">
        <f t="shared" si="71"/>
        <v>48.1355</v>
      </c>
      <c r="J122" s="21">
        <f t="shared" si="71"/>
        <v>0</v>
      </c>
      <c r="K122" s="21">
        <f t="shared" si="71"/>
        <v>0</v>
      </c>
      <c r="L122" s="21">
        <f t="shared" si="71"/>
        <v>0</v>
      </c>
      <c r="M122" s="21">
        <f t="shared" si="71"/>
        <v>0</v>
      </c>
      <c r="P122" s="21"/>
      <c r="Q122" s="21"/>
    </row>
    <row r="123" spans="1:17" hidden="1" x14ac:dyDescent="0.25">
      <c r="A123" s="52" t="s">
        <v>338</v>
      </c>
      <c r="B123" s="21">
        <f t="shared" ref="B123:M123" si="72">B104*$V47</f>
        <v>360.91000000000008</v>
      </c>
      <c r="C123" s="21">
        <f t="shared" si="72"/>
        <v>255.94293560000008</v>
      </c>
      <c r="D123" s="21">
        <f t="shared" si="72"/>
        <v>241.50653560000006</v>
      </c>
      <c r="E123" s="21">
        <f t="shared" si="72"/>
        <v>234.28833560000004</v>
      </c>
      <c r="F123" s="21">
        <f t="shared" si="72"/>
        <v>0</v>
      </c>
      <c r="G123" s="21">
        <f t="shared" si="72"/>
        <v>0</v>
      </c>
      <c r="H123" s="21">
        <f t="shared" si="72"/>
        <v>0</v>
      </c>
      <c r="I123" s="21">
        <f t="shared" si="72"/>
        <v>0</v>
      </c>
      <c r="J123" s="21">
        <f t="shared" si="72"/>
        <v>0</v>
      </c>
      <c r="K123" s="21">
        <f t="shared" si="72"/>
        <v>0</v>
      </c>
      <c r="L123" s="21">
        <f t="shared" si="72"/>
        <v>360.91000000000008</v>
      </c>
      <c r="M123" s="21">
        <f t="shared" si="72"/>
        <v>360.91000000000008</v>
      </c>
      <c r="P123" s="21"/>
      <c r="Q123" s="21"/>
    </row>
    <row r="124" spans="1:17" hidden="1" x14ac:dyDescent="0.25">
      <c r="A124" s="49" t="s">
        <v>339</v>
      </c>
      <c r="B124" s="21">
        <f t="shared" ref="B124:M124" si="73">B105*$V48</f>
        <v>279</v>
      </c>
      <c r="C124" s="21">
        <f t="shared" si="73"/>
        <v>197.85563999999999</v>
      </c>
      <c r="D124" s="21">
        <f t="shared" si="73"/>
        <v>186.69563999999997</v>
      </c>
      <c r="E124" s="21">
        <f t="shared" si="73"/>
        <v>181.11564000000001</v>
      </c>
      <c r="F124" s="21">
        <f t="shared" si="73"/>
        <v>0</v>
      </c>
      <c r="G124" s="21">
        <f t="shared" si="73"/>
        <v>0</v>
      </c>
      <c r="H124" s="21">
        <f t="shared" si="73"/>
        <v>0</v>
      </c>
      <c r="I124" s="21">
        <f t="shared" si="73"/>
        <v>0</v>
      </c>
      <c r="J124" s="21">
        <f t="shared" si="73"/>
        <v>0</v>
      </c>
      <c r="K124" s="21">
        <f t="shared" si="73"/>
        <v>0</v>
      </c>
      <c r="L124" s="21">
        <f t="shared" si="73"/>
        <v>279</v>
      </c>
      <c r="M124" s="21">
        <f t="shared" si="73"/>
        <v>279</v>
      </c>
      <c r="P124" s="21"/>
      <c r="Q124" s="21"/>
    </row>
    <row r="125" spans="1:17" hidden="1" x14ac:dyDescent="0.25">
      <c r="A125" s="52" t="s">
        <v>377</v>
      </c>
      <c r="B125" s="21">
        <f t="shared" ref="B125:M125" si="74">B106*$V49</f>
        <v>485.5</v>
      </c>
      <c r="C125" s="21">
        <f t="shared" si="74"/>
        <v>485.5</v>
      </c>
      <c r="D125" s="21">
        <f t="shared" si="74"/>
        <v>485.5</v>
      </c>
      <c r="E125" s="21">
        <f t="shared" si="74"/>
        <v>485.5</v>
      </c>
      <c r="F125" s="21">
        <f t="shared" si="74"/>
        <v>485.5</v>
      </c>
      <c r="G125" s="21">
        <f t="shared" si="74"/>
        <v>485.5</v>
      </c>
      <c r="H125" s="21">
        <f t="shared" si="74"/>
        <v>485.5</v>
      </c>
      <c r="I125" s="21">
        <f t="shared" si="74"/>
        <v>485.5</v>
      </c>
      <c r="J125" s="21">
        <f t="shared" si="74"/>
        <v>485.5</v>
      </c>
      <c r="K125" s="21">
        <f t="shared" si="74"/>
        <v>485.5</v>
      </c>
      <c r="L125" s="21">
        <f t="shared" si="74"/>
        <v>485.5</v>
      </c>
      <c r="M125" s="21">
        <f t="shared" si="74"/>
        <v>485.5</v>
      </c>
      <c r="P125" s="21"/>
      <c r="Q125" s="21"/>
    </row>
    <row r="126" spans="1:17" hidden="1" x14ac:dyDescent="0.25">
      <c r="A126" s="52" t="s">
        <v>359</v>
      </c>
      <c r="B126" s="21">
        <f t="shared" ref="B126:M126" si="75">B107*$V50</f>
        <v>0</v>
      </c>
      <c r="C126" s="21">
        <f t="shared" si="75"/>
        <v>0</v>
      </c>
      <c r="D126" s="21">
        <f t="shared" si="75"/>
        <v>0</v>
      </c>
      <c r="E126" s="21">
        <f t="shared" si="75"/>
        <v>211.33188531711556</v>
      </c>
      <c r="F126" s="21">
        <f t="shared" si="75"/>
        <v>513.23457862728071</v>
      </c>
      <c r="G126" s="21">
        <f t="shared" si="75"/>
        <v>815.1372719374458</v>
      </c>
      <c r="H126" s="21">
        <f t="shared" si="75"/>
        <v>412.60034752389225</v>
      </c>
      <c r="I126" s="21">
        <f t="shared" si="75"/>
        <v>211.33188531711556</v>
      </c>
      <c r="J126" s="21">
        <f t="shared" si="75"/>
        <v>211.33188531711556</v>
      </c>
      <c r="K126" s="21">
        <f t="shared" si="75"/>
        <v>0</v>
      </c>
      <c r="L126" s="21">
        <f t="shared" si="75"/>
        <v>0</v>
      </c>
      <c r="M126" s="21">
        <f t="shared" si="75"/>
        <v>0</v>
      </c>
      <c r="P126" s="21"/>
      <c r="Q126" s="21"/>
    </row>
    <row r="127" spans="1:17" hidden="1" x14ac:dyDescent="0.25">
      <c r="A127" s="49" t="s">
        <v>360</v>
      </c>
      <c r="B127" s="21">
        <f t="shared" ref="B127:M127" si="76">B108*$V51</f>
        <v>0</v>
      </c>
      <c r="C127" s="21">
        <f t="shared" si="76"/>
        <v>0</v>
      </c>
      <c r="D127" s="21">
        <f t="shared" si="76"/>
        <v>0</v>
      </c>
      <c r="E127" s="21">
        <f t="shared" si="76"/>
        <v>50.317115551694179</v>
      </c>
      <c r="F127" s="21">
        <f t="shared" si="76"/>
        <v>201.26846220677672</v>
      </c>
      <c r="G127" s="21">
        <f t="shared" si="76"/>
        <v>352.21980886185924</v>
      </c>
      <c r="H127" s="21">
        <f t="shared" si="76"/>
        <v>150.95134665508255</v>
      </c>
      <c r="I127" s="21">
        <f t="shared" si="76"/>
        <v>50.317115551694179</v>
      </c>
      <c r="J127" s="21">
        <f t="shared" si="76"/>
        <v>50.317115551694179</v>
      </c>
      <c r="K127" s="21">
        <f t="shared" si="76"/>
        <v>0</v>
      </c>
      <c r="L127" s="21">
        <f t="shared" si="76"/>
        <v>0</v>
      </c>
      <c r="M127" s="21">
        <f t="shared" si="76"/>
        <v>0</v>
      </c>
      <c r="P127" s="21"/>
      <c r="Q127" s="21"/>
    </row>
    <row r="128" spans="1:17" hidden="1" x14ac:dyDescent="0.25">
      <c r="I128"/>
      <c r="M128"/>
    </row>
    <row r="129" spans="9:18" hidden="1" x14ac:dyDescent="0.25">
      <c r="I129"/>
      <c r="M129"/>
    </row>
    <row r="130" spans="9:18" hidden="1" x14ac:dyDescent="0.25">
      <c r="I130"/>
      <c r="M130"/>
      <c r="Q130" s="22"/>
    </row>
    <row r="131" spans="9:18" hidden="1" x14ac:dyDescent="0.25">
      <c r="I131"/>
      <c r="M131"/>
      <c r="Q131" s="38"/>
      <c r="R131" s="39"/>
    </row>
    <row r="132" spans="9:18" hidden="1" x14ac:dyDescent="0.25">
      <c r="I132"/>
      <c r="M132"/>
      <c r="Q132" s="38"/>
    </row>
    <row r="133" spans="9:18" hidden="1" x14ac:dyDescent="0.25">
      <c r="I133"/>
      <c r="M133"/>
      <c r="Q133" s="38"/>
    </row>
    <row r="134" spans="9:18" hidden="1" x14ac:dyDescent="0.25">
      <c r="I134"/>
      <c r="M134"/>
      <c r="Q134" s="38"/>
    </row>
    <row r="135" spans="9:18" hidden="1" x14ac:dyDescent="0.25">
      <c r="I135"/>
      <c r="M135"/>
      <c r="Q135" s="38"/>
    </row>
    <row r="136" spans="9:18" hidden="1" x14ac:dyDescent="0.25">
      <c r="I136"/>
      <c r="M136"/>
      <c r="Q136" s="38"/>
    </row>
    <row r="137" spans="9:18" hidden="1" x14ac:dyDescent="0.25">
      <c r="I137"/>
      <c r="M137"/>
      <c r="Q137" s="38"/>
    </row>
    <row r="138" spans="9:18" hidden="1" x14ac:dyDescent="0.25">
      <c r="I138"/>
      <c r="M138"/>
      <c r="Q138" s="38"/>
    </row>
    <row r="139" spans="9:18" hidden="1" x14ac:dyDescent="0.25">
      <c r="I139"/>
      <c r="M139"/>
      <c r="Q139" s="38"/>
    </row>
    <row r="140" spans="9:18" hidden="1" x14ac:dyDescent="0.25">
      <c r="I140"/>
      <c r="M140"/>
      <c r="Q140" s="38"/>
    </row>
    <row r="141" spans="9:18" hidden="1" x14ac:dyDescent="0.25">
      <c r="I141"/>
      <c r="M141"/>
      <c r="Q141" s="38"/>
    </row>
    <row r="142" spans="9:18" hidden="1" x14ac:dyDescent="0.25">
      <c r="I142"/>
      <c r="M142"/>
      <c r="Q142" s="38"/>
    </row>
    <row r="143" spans="9:18" hidden="1" x14ac:dyDescent="0.25">
      <c r="I143"/>
      <c r="M143"/>
      <c r="Q143" s="38"/>
    </row>
    <row r="144" spans="9:18" hidden="1" x14ac:dyDescent="0.25">
      <c r="I144"/>
      <c r="M144"/>
      <c r="Q144" s="38"/>
    </row>
    <row r="145" spans="9:17" hidden="1" x14ac:dyDescent="0.25">
      <c r="I145"/>
      <c r="M145"/>
      <c r="Q145" s="38"/>
    </row>
    <row r="146" spans="9:17" hidden="1" x14ac:dyDescent="0.25">
      <c r="I146"/>
      <c r="M146"/>
      <c r="Q146" s="38"/>
    </row>
    <row r="147" spans="9:17" hidden="1" x14ac:dyDescent="0.25">
      <c r="I147"/>
      <c r="M147"/>
      <c r="Q147" s="38"/>
    </row>
    <row r="148" spans="9:17" hidden="1" x14ac:dyDescent="0.25">
      <c r="I148"/>
      <c r="M148"/>
    </row>
    <row r="149" spans="9:17" hidden="1" x14ac:dyDescent="0.25">
      <c r="I149"/>
      <c r="M149"/>
      <c r="Q149" s="39"/>
    </row>
    <row r="150" spans="9:17" hidden="1" x14ac:dyDescent="0.25">
      <c r="I150"/>
      <c r="M150"/>
      <c r="Q150" s="43"/>
    </row>
    <row r="151" spans="9:17" hidden="1" x14ac:dyDescent="0.25">
      <c r="I151"/>
      <c r="M151"/>
    </row>
    <row r="152" spans="9:17" hidden="1" x14ac:dyDescent="0.25">
      <c r="I152"/>
      <c r="M152"/>
    </row>
    <row r="153" spans="9:17" hidden="1" x14ac:dyDescent="0.25">
      <c r="I153"/>
      <c r="M153"/>
    </row>
  </sheetData>
  <sheetProtection algorithmName="SHA-512" hashValue="G4CvcjakyBoaSHe2F2CagzCr2qATOTwoumhQ4eui9yi9MOSWJqPxGJ1xVn74cdVrmv3ALW9hgElKS53tUwz14w==" saltValue="Hr6ysDuzTDoOTk+ffKnLew==" spinCount="100000" sheet="1" objects="1" scenarios="1" selectLockedCells="1"/>
  <mergeCells count="3">
    <mergeCell ref="A1:Q2"/>
    <mergeCell ref="O30:P30"/>
    <mergeCell ref="E9:Q9"/>
  </mergeCells>
  <conditionalFormatting sqref="B29:B32">
    <cfRule type="dataBar" priority="26">
      <dataBar>
        <cfvo type="min"/>
        <cfvo type="max"/>
        <color rgb="FFFF555A"/>
      </dataBar>
      <extLst>
        <ext xmlns:x14="http://schemas.microsoft.com/office/spreadsheetml/2009/9/main" uri="{B025F937-C7B1-47D3-B67F-A62EFF666E3E}">
          <x14:id>{23D11957-6EA1-4CC9-BC42-5727F82C7F2A}</x14:id>
        </ext>
      </extLst>
    </cfRule>
  </conditionalFormatting>
  <conditionalFormatting sqref="E13:P28">
    <cfRule type="colorScale" priority="28">
      <colorScale>
        <cfvo type="min"/>
        <cfvo type="percentile" val="50"/>
        <cfvo type="max"/>
        <color rgb="FF63BE7B"/>
        <color rgb="FFFFEB84"/>
        <color rgb="FFF8696B"/>
      </colorScale>
    </cfRule>
  </conditionalFormatting>
  <conditionalFormatting sqref="E29:P29">
    <cfRule type="colorScale" priority="12">
      <colorScale>
        <cfvo type="min"/>
        <cfvo type="percentile" val="50"/>
        <cfvo type="max"/>
        <color rgb="FF5A8AC6"/>
        <color rgb="FFFCFCFF"/>
        <color rgb="FFF8696B"/>
      </colorScale>
    </cfRule>
  </conditionalFormatting>
  <conditionalFormatting sqref="Q13:Q29">
    <cfRule type="colorScale" priority="33">
      <colorScale>
        <cfvo type="min"/>
        <cfvo type="percentile" val="50"/>
        <cfvo type="max"/>
        <color rgb="FF5A8AC6"/>
        <color rgb="FFFCFCFF"/>
        <color rgb="FFF8696B"/>
      </colorScale>
    </cfRule>
  </conditionalFormatting>
  <conditionalFormatting sqref="Q131:Q147 R131 Q149">
    <cfRule type="colorScale" priority="17">
      <colorScale>
        <cfvo type="min"/>
        <cfvo type="percentile" val="50"/>
        <cfvo type="max"/>
        <color rgb="FF63BE7B"/>
        <color rgb="FFFFEB84"/>
        <color rgb="FFF8696B"/>
      </colorScale>
    </cfRule>
  </conditionalFormatting>
  <dataValidations count="3">
    <dataValidation type="decimal" allowBlank="1" showInputMessage="1" showErrorMessage="1" sqref="B5" xr:uid="{B42FAD0D-6B07-4936-A524-FD7151C4A3F0}">
      <formula1>0.1</formula1>
      <formula2>50</formula2>
    </dataValidation>
    <dataValidation type="whole" showInputMessage="1" showErrorMessage="1" sqref="B6" xr:uid="{9D9C8778-A225-4C98-9FE0-744A41A10FAC}">
      <formula1>1</formula1>
      <formula2>30</formula2>
    </dataValidation>
    <dataValidation type="whole" errorStyle="warning" allowBlank="1" showInputMessage="1" showErrorMessage="1" errorTitle="Check Value" error="Acres enetered is more than the average acerage for this county." sqref="B8" xr:uid="{D42CA196-737D-4E6C-A7CC-1172953762F4}">
      <formula1>1</formula1>
      <formula2>O5</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xdr:col>
                    <xdr:colOff>304800</xdr:colOff>
                    <xdr:row>11</xdr:row>
                    <xdr:rowOff>9525</xdr:rowOff>
                  </from>
                  <to>
                    <xdr:col>4</xdr:col>
                    <xdr:colOff>523875</xdr:colOff>
                    <xdr:row>11</xdr:row>
                    <xdr:rowOff>180975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5</xdr:col>
                    <xdr:colOff>314325</xdr:colOff>
                    <xdr:row>11</xdr:row>
                    <xdr:rowOff>9525</xdr:rowOff>
                  </from>
                  <to>
                    <xdr:col>5</xdr:col>
                    <xdr:colOff>523875</xdr:colOff>
                    <xdr:row>11</xdr:row>
                    <xdr:rowOff>180975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295275</xdr:colOff>
                    <xdr:row>11</xdr:row>
                    <xdr:rowOff>9525</xdr:rowOff>
                  </from>
                  <to>
                    <xdr:col>6</xdr:col>
                    <xdr:colOff>504825</xdr:colOff>
                    <xdr:row>11</xdr:row>
                    <xdr:rowOff>180975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7</xdr:col>
                    <xdr:colOff>295275</xdr:colOff>
                    <xdr:row>11</xdr:row>
                    <xdr:rowOff>9525</xdr:rowOff>
                  </from>
                  <to>
                    <xdr:col>7</xdr:col>
                    <xdr:colOff>514350</xdr:colOff>
                    <xdr:row>11</xdr:row>
                    <xdr:rowOff>180975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8</xdr:col>
                    <xdr:colOff>304800</xdr:colOff>
                    <xdr:row>11</xdr:row>
                    <xdr:rowOff>9525</xdr:rowOff>
                  </from>
                  <to>
                    <xdr:col>8</xdr:col>
                    <xdr:colOff>514350</xdr:colOff>
                    <xdr:row>11</xdr:row>
                    <xdr:rowOff>180975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9</xdr:col>
                    <xdr:colOff>314325</xdr:colOff>
                    <xdr:row>11</xdr:row>
                    <xdr:rowOff>9525</xdr:rowOff>
                  </from>
                  <to>
                    <xdr:col>9</xdr:col>
                    <xdr:colOff>523875</xdr:colOff>
                    <xdr:row>11</xdr:row>
                    <xdr:rowOff>180975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10</xdr:col>
                    <xdr:colOff>304800</xdr:colOff>
                    <xdr:row>11</xdr:row>
                    <xdr:rowOff>9525</xdr:rowOff>
                  </from>
                  <to>
                    <xdr:col>10</xdr:col>
                    <xdr:colOff>514350</xdr:colOff>
                    <xdr:row>11</xdr:row>
                    <xdr:rowOff>180975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11</xdr:col>
                    <xdr:colOff>314325</xdr:colOff>
                    <xdr:row>11</xdr:row>
                    <xdr:rowOff>9525</xdr:rowOff>
                  </from>
                  <to>
                    <xdr:col>11</xdr:col>
                    <xdr:colOff>523875</xdr:colOff>
                    <xdr:row>11</xdr:row>
                    <xdr:rowOff>180975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304800</xdr:colOff>
                    <xdr:row>11</xdr:row>
                    <xdr:rowOff>9525</xdr:rowOff>
                  </from>
                  <to>
                    <xdr:col>12</xdr:col>
                    <xdr:colOff>523875</xdr:colOff>
                    <xdr:row>11</xdr:row>
                    <xdr:rowOff>180975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13</xdr:col>
                    <xdr:colOff>314325</xdr:colOff>
                    <xdr:row>11</xdr:row>
                    <xdr:rowOff>9525</xdr:rowOff>
                  </from>
                  <to>
                    <xdr:col>13</xdr:col>
                    <xdr:colOff>523875</xdr:colOff>
                    <xdr:row>11</xdr:row>
                    <xdr:rowOff>180975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14</xdr:col>
                    <xdr:colOff>314325</xdr:colOff>
                    <xdr:row>11</xdr:row>
                    <xdr:rowOff>9525</xdr:rowOff>
                  </from>
                  <to>
                    <xdr:col>14</xdr:col>
                    <xdr:colOff>523875</xdr:colOff>
                    <xdr:row>11</xdr:row>
                    <xdr:rowOff>180975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15</xdr:col>
                    <xdr:colOff>304800</xdr:colOff>
                    <xdr:row>11</xdr:row>
                    <xdr:rowOff>9525</xdr:rowOff>
                  </from>
                  <to>
                    <xdr:col>15</xdr:col>
                    <xdr:colOff>514350</xdr:colOff>
                    <xdr:row>11</xdr:row>
                    <xdr:rowOff>180975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23D11957-6EA1-4CC9-BC42-5727F82C7F2A}">
            <x14:dataBar minLength="0" maxLength="100" border="1" negativeBarBorderColorSameAsPositive="0">
              <x14:cfvo type="autoMin"/>
              <x14:cfvo type="autoMax"/>
              <x14:borderColor rgb="FFFF555A"/>
              <x14:negativeFillColor rgb="FFFF0000"/>
              <x14:negativeBorderColor rgb="FFFF0000"/>
              <x14:axisColor rgb="FF000000"/>
            </x14:dataBar>
          </x14:cfRule>
          <xm:sqref>B29:B32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69CE85BF-7D9E-45ED-8D63-FC8168446B20}">
          <x14:formula1>
            <xm:f>'NASS (acres)'!$B$4:$B$257</xm:f>
          </x14:formula1>
          <xm:sqref>B4</xm:sqref>
        </x14:dataValidation>
        <x14:dataValidation type="list" allowBlank="1" showInputMessage="1" showErrorMessage="1" promptTitle="Select Crop" xr:uid="{4ECB7BC5-8F1A-4DDC-8F36-612BABD72474}">
          <x14:formula1>
            <xm:f>Lookups!$B$2:$B$6</xm:f>
          </x14:formula1>
          <xm:sqref>B3</xm:sqref>
        </x14:dataValidation>
        <x14:dataValidation type="list" allowBlank="1" showInputMessage="1" showErrorMessage="1" xr:uid="{0F37C1E6-2662-4B78-A014-B1C19984B8D1}">
          <x14:formula1>
            <xm:f>Lookups!$T$2:$T$3</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11F8E-6220-4B84-A06B-447722E2BFBE}">
  <dimension ref="B1:D10"/>
  <sheetViews>
    <sheetView workbookViewId="0">
      <selection activeCell="C10" sqref="C10"/>
    </sheetView>
  </sheetViews>
  <sheetFormatPr defaultRowHeight="15" x14ac:dyDescent="0.25"/>
  <cols>
    <col min="2" max="2" width="73.7109375" customWidth="1"/>
    <col min="3" max="3" width="37.140625" style="99" customWidth="1"/>
    <col min="4" max="4" width="36.28515625" customWidth="1"/>
    <col min="5" max="5" width="43.42578125" customWidth="1"/>
  </cols>
  <sheetData>
    <row r="1" spans="2:4" x14ac:dyDescent="0.25">
      <c r="C1" s="95" t="s">
        <v>445</v>
      </c>
    </row>
    <row r="2" spans="2:4" x14ac:dyDescent="0.25">
      <c r="B2" s="94" t="s">
        <v>446</v>
      </c>
      <c r="C2" s="96" t="s">
        <v>447</v>
      </c>
    </row>
    <row r="3" spans="2:4" x14ac:dyDescent="0.25">
      <c r="B3" s="94" t="s">
        <v>448</v>
      </c>
      <c r="C3" s="97">
        <f>SUM(AGFLT!D27,AGFLT!D28)</f>
        <v>200</v>
      </c>
    </row>
    <row r="4" spans="2:4" x14ac:dyDescent="0.25">
      <c r="B4" s="94" t="s">
        <v>449</v>
      </c>
      <c r="C4" s="97">
        <f xml:space="preserve"> (AGFLT!D26)</f>
        <v>50</v>
      </c>
    </row>
    <row r="5" spans="2:4" x14ac:dyDescent="0.25">
      <c r="B5" s="94" t="s">
        <v>450</v>
      </c>
      <c r="C5" s="97">
        <f>SUM(AGFLT!D13:D25)</f>
        <v>400</v>
      </c>
    </row>
    <row r="7" spans="2:4" x14ac:dyDescent="0.25">
      <c r="B7" s="94" t="s">
        <v>258</v>
      </c>
      <c r="C7" s="96" t="s">
        <v>451</v>
      </c>
    </row>
    <row r="8" spans="2:4" x14ac:dyDescent="0.25">
      <c r="B8" s="94" t="s">
        <v>371</v>
      </c>
      <c r="C8" s="98">
        <f>SUM(AGFLT!$Q27,AGFLT!$Q28)</f>
        <v>26919.65682015639</v>
      </c>
      <c r="D8" s="89"/>
    </row>
    <row r="9" spans="2:4" x14ac:dyDescent="0.25">
      <c r="B9" s="94" t="s">
        <v>452</v>
      </c>
      <c r="C9" s="98">
        <f>(AGFLT!Q26)</f>
        <v>24275.000000000004</v>
      </c>
      <c r="D9" s="89"/>
    </row>
    <row r="10" spans="2:4" x14ac:dyDescent="0.25">
      <c r="B10" s="94" t="s">
        <v>453</v>
      </c>
      <c r="C10" s="98">
        <f>SUM(AGFLT!Q13:Q25)</f>
        <v>84140.20537499999</v>
      </c>
      <c r="D10" s="89"/>
    </row>
  </sheetData>
  <sheetProtection algorithmName="SHA-512" hashValue="SzaR2xWtQY/8Ezc8kdAK1GViGpdU9kRUjebRg7fAz5wi3Zy128uCvlG4RmsYeXsP9jfAPeHw12CUOlLmR9GWjg==" saltValue="KvAJuHEPJ/hU7uIfAspCYA=="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BDA79-14D2-4177-8EA0-F4C1CFDFE8D3}">
  <sheetPr codeName="Sheet2"/>
  <dimension ref="A1:U39"/>
  <sheetViews>
    <sheetView workbookViewId="0">
      <selection activeCell="D24" sqref="D24:D39"/>
    </sheetView>
  </sheetViews>
  <sheetFormatPr defaultRowHeight="15" x14ac:dyDescent="0.25"/>
  <cols>
    <col min="1" max="1" width="15.42578125" bestFit="1" customWidth="1"/>
    <col min="2" max="2" width="32.7109375" bestFit="1" customWidth="1"/>
    <col min="3" max="3" width="10.42578125" bestFit="1" customWidth="1"/>
    <col min="4" max="4" width="11.5703125" bestFit="1" customWidth="1"/>
    <col min="5" max="8" width="15.42578125" customWidth="1"/>
    <col min="9" max="9" width="28.5703125" bestFit="1" customWidth="1"/>
    <col min="10" max="10" width="41.5703125" bestFit="1" customWidth="1"/>
    <col min="15" max="15" width="16.140625" bestFit="1" customWidth="1"/>
    <col min="16" max="16" width="10.85546875" bestFit="1" customWidth="1"/>
  </cols>
  <sheetData>
    <row r="1" spans="1:21" s="3" customFormat="1" x14ac:dyDescent="0.25">
      <c r="A1" s="4" t="s">
        <v>348</v>
      </c>
      <c r="B1" s="5" t="s">
        <v>258</v>
      </c>
      <c r="C1" s="5" t="s">
        <v>259</v>
      </c>
      <c r="D1" s="5" t="s">
        <v>260</v>
      </c>
      <c r="E1" s="5" t="s">
        <v>283</v>
      </c>
      <c r="F1" s="5" t="s">
        <v>281</v>
      </c>
      <c r="G1" s="5" t="s">
        <v>282</v>
      </c>
      <c r="H1" s="16" t="s">
        <v>280</v>
      </c>
      <c r="I1" s="16" t="s">
        <v>310</v>
      </c>
      <c r="J1" s="6" t="s">
        <v>278</v>
      </c>
      <c r="L1" s="4" t="s">
        <v>257</v>
      </c>
      <c r="M1" s="6" t="s">
        <v>275</v>
      </c>
      <c r="O1" s="4" t="s">
        <v>275</v>
      </c>
      <c r="P1" s="6" t="s">
        <v>257</v>
      </c>
      <c r="T1" s="3" t="s">
        <v>392</v>
      </c>
    </row>
    <row r="2" spans="1:21" x14ac:dyDescent="0.25">
      <c r="A2" s="7">
        <v>1</v>
      </c>
      <c r="B2" t="s">
        <v>331</v>
      </c>
      <c r="C2" t="s">
        <v>262</v>
      </c>
      <c r="D2" s="8">
        <v>4.9000000000000004</v>
      </c>
      <c r="E2">
        <v>4</v>
      </c>
      <c r="F2">
        <v>5</v>
      </c>
      <c r="G2">
        <v>6</v>
      </c>
      <c r="H2" s="1">
        <v>1</v>
      </c>
      <c r="I2" s="37">
        <v>129.71973684210528</v>
      </c>
      <c r="J2" s="9"/>
      <c r="L2" s="7" t="s">
        <v>266</v>
      </c>
      <c r="M2" s="9">
        <v>4</v>
      </c>
      <c r="O2" s="7">
        <v>1</v>
      </c>
      <c r="P2" s="9" t="s">
        <v>263</v>
      </c>
      <c r="T2" t="s">
        <v>394</v>
      </c>
      <c r="U2">
        <v>12</v>
      </c>
    </row>
    <row r="3" spans="1:21" x14ac:dyDescent="0.25">
      <c r="A3" s="7">
        <v>2</v>
      </c>
      <c r="B3" t="s">
        <v>332</v>
      </c>
      <c r="C3" t="s">
        <v>262</v>
      </c>
      <c r="D3" s="8">
        <v>4.9000000000000004</v>
      </c>
      <c r="E3">
        <v>1</v>
      </c>
      <c r="F3">
        <v>2</v>
      </c>
      <c r="G3">
        <v>3</v>
      </c>
      <c r="H3" s="1">
        <v>0.85</v>
      </c>
      <c r="I3" s="37">
        <v>68.732894736842084</v>
      </c>
      <c r="J3" s="9" t="s">
        <v>279</v>
      </c>
      <c r="L3" s="7" t="s">
        <v>270</v>
      </c>
      <c r="M3" s="9">
        <v>8</v>
      </c>
      <c r="O3" s="7">
        <v>2</v>
      </c>
      <c r="P3" s="9" t="s">
        <v>264</v>
      </c>
      <c r="T3" t="s">
        <v>395</v>
      </c>
      <c r="U3">
        <v>1</v>
      </c>
    </row>
    <row r="4" spans="1:21" x14ac:dyDescent="0.25">
      <c r="A4" s="7">
        <v>3</v>
      </c>
      <c r="B4" t="s">
        <v>333</v>
      </c>
      <c r="C4" t="s">
        <v>277</v>
      </c>
      <c r="D4" s="8">
        <v>0.75</v>
      </c>
      <c r="H4" s="1">
        <v>1</v>
      </c>
      <c r="I4" s="37">
        <v>1079.90099009901</v>
      </c>
      <c r="J4" s="9"/>
      <c r="L4" s="7" t="s">
        <v>274</v>
      </c>
      <c r="M4" s="9">
        <v>12</v>
      </c>
      <c r="O4" s="7">
        <v>3</v>
      </c>
      <c r="P4" s="9" t="s">
        <v>265</v>
      </c>
    </row>
    <row r="5" spans="1:21" x14ac:dyDescent="0.25">
      <c r="A5" s="7">
        <v>4</v>
      </c>
      <c r="B5" t="s">
        <v>334</v>
      </c>
      <c r="C5" t="s">
        <v>277</v>
      </c>
      <c r="D5" s="8">
        <v>0.75</v>
      </c>
      <c r="H5" s="1">
        <v>1</v>
      </c>
      <c r="I5" s="37">
        <v>529.71</v>
      </c>
      <c r="J5" s="9"/>
      <c r="L5" s="7" t="s">
        <v>264</v>
      </c>
      <c r="M5" s="9">
        <v>2</v>
      </c>
      <c r="O5" s="7">
        <v>4</v>
      </c>
      <c r="P5" s="9" t="s">
        <v>266</v>
      </c>
    </row>
    <row r="6" spans="1:21" x14ac:dyDescent="0.25">
      <c r="A6" s="7">
        <v>5</v>
      </c>
      <c r="B6" t="s">
        <v>313</v>
      </c>
      <c r="C6" t="s">
        <v>261</v>
      </c>
      <c r="D6" s="8">
        <v>9</v>
      </c>
      <c r="H6" s="1">
        <v>1</v>
      </c>
      <c r="I6" s="37">
        <v>40.822535211267621</v>
      </c>
      <c r="J6" s="9"/>
      <c r="L6" s="7" t="s">
        <v>263</v>
      </c>
      <c r="M6" s="9">
        <v>1</v>
      </c>
      <c r="O6" s="7">
        <v>5</v>
      </c>
      <c r="P6" s="9" t="s">
        <v>267</v>
      </c>
    </row>
    <row r="7" spans="1:21" x14ac:dyDescent="0.25">
      <c r="A7" s="7">
        <v>6</v>
      </c>
      <c r="B7" t="s">
        <v>314</v>
      </c>
      <c r="C7" t="s">
        <v>261</v>
      </c>
      <c r="D7" s="8">
        <v>0.27</v>
      </c>
      <c r="H7" s="1">
        <v>1</v>
      </c>
      <c r="I7" s="37">
        <v>3123.8095238095239</v>
      </c>
      <c r="J7" s="9"/>
      <c r="L7" s="7" t="s">
        <v>269</v>
      </c>
      <c r="M7" s="9">
        <v>7</v>
      </c>
      <c r="O7" s="7">
        <v>6</v>
      </c>
      <c r="P7" s="9" t="s">
        <v>268</v>
      </c>
    </row>
    <row r="8" spans="1:21" x14ac:dyDescent="0.25">
      <c r="A8" s="7">
        <v>7</v>
      </c>
      <c r="B8" t="s">
        <v>315</v>
      </c>
      <c r="C8" t="s">
        <v>261</v>
      </c>
      <c r="D8" s="27">
        <v>0.18</v>
      </c>
      <c r="I8" s="37">
        <v>7754.782608695652</v>
      </c>
      <c r="J8" s="9"/>
      <c r="L8" s="7" t="s">
        <v>268</v>
      </c>
      <c r="M8" s="9">
        <v>6</v>
      </c>
      <c r="O8" s="7">
        <v>7</v>
      </c>
      <c r="P8" s="9" t="s">
        <v>269</v>
      </c>
    </row>
    <row r="9" spans="1:21" x14ac:dyDescent="0.25">
      <c r="A9" s="7">
        <v>8</v>
      </c>
      <c r="B9" t="s">
        <v>335</v>
      </c>
      <c r="C9" t="s">
        <v>262</v>
      </c>
      <c r="D9" s="27">
        <v>5</v>
      </c>
      <c r="I9" s="37">
        <v>76.734999999999999</v>
      </c>
      <c r="J9" s="9"/>
      <c r="L9" s="7" t="s">
        <v>265</v>
      </c>
      <c r="M9" s="9">
        <v>3</v>
      </c>
      <c r="O9" s="7">
        <v>8</v>
      </c>
      <c r="P9" s="9" t="s">
        <v>270</v>
      </c>
    </row>
    <row r="10" spans="1:21" x14ac:dyDescent="0.25">
      <c r="A10" s="7">
        <v>9</v>
      </c>
      <c r="B10" t="s">
        <v>336</v>
      </c>
      <c r="C10" t="s">
        <v>262</v>
      </c>
      <c r="D10" s="27">
        <v>5</v>
      </c>
      <c r="I10" s="37">
        <v>47.113580246913571</v>
      </c>
      <c r="J10" s="9"/>
      <c r="L10" s="7" t="s">
        <v>267</v>
      </c>
      <c r="M10" s="9">
        <v>5</v>
      </c>
      <c r="O10" s="7">
        <v>9</v>
      </c>
      <c r="P10" s="9" t="s">
        <v>271</v>
      </c>
    </row>
    <row r="11" spans="1:21" x14ac:dyDescent="0.25">
      <c r="A11" s="7">
        <v>10</v>
      </c>
      <c r="B11" t="s">
        <v>337</v>
      </c>
      <c r="C11" t="s">
        <v>262</v>
      </c>
      <c r="D11" s="27">
        <v>12</v>
      </c>
      <c r="I11" s="37">
        <v>29.047826086956526</v>
      </c>
      <c r="J11" s="9"/>
      <c r="L11" s="7" t="s">
        <v>273</v>
      </c>
      <c r="M11" s="9">
        <v>11</v>
      </c>
      <c r="O11" s="7">
        <v>10</v>
      </c>
      <c r="P11" s="9" t="s">
        <v>272</v>
      </c>
    </row>
    <row r="12" spans="1:21" x14ac:dyDescent="0.25">
      <c r="A12" s="7">
        <v>11</v>
      </c>
      <c r="B12" t="s">
        <v>318</v>
      </c>
      <c r="C12" t="s">
        <v>261</v>
      </c>
      <c r="D12" s="27">
        <v>0.35</v>
      </c>
      <c r="I12" s="37">
        <v>809</v>
      </c>
      <c r="J12" s="9"/>
      <c r="L12" s="7" t="s">
        <v>272</v>
      </c>
      <c r="M12" s="9">
        <v>10</v>
      </c>
      <c r="O12" s="7">
        <v>11</v>
      </c>
      <c r="P12" s="9" t="s">
        <v>273</v>
      </c>
    </row>
    <row r="13" spans="1:21" ht="15.75" thickBot="1" x14ac:dyDescent="0.3">
      <c r="A13" s="7">
        <v>12</v>
      </c>
      <c r="B13" t="s">
        <v>338</v>
      </c>
      <c r="C13" t="s">
        <v>262</v>
      </c>
      <c r="D13" s="27">
        <v>9</v>
      </c>
      <c r="I13" s="37">
        <v>40.101111111111123</v>
      </c>
      <c r="J13" s="9"/>
      <c r="L13" s="10" t="s">
        <v>271</v>
      </c>
      <c r="M13" s="12">
        <v>9</v>
      </c>
      <c r="O13" s="10">
        <v>12</v>
      </c>
      <c r="P13" s="12" t="s">
        <v>274</v>
      </c>
    </row>
    <row r="14" spans="1:21" x14ac:dyDescent="0.25">
      <c r="A14" s="7">
        <v>13</v>
      </c>
      <c r="B14" t="s">
        <v>339</v>
      </c>
      <c r="C14" t="s">
        <v>262</v>
      </c>
      <c r="D14" s="27">
        <v>9</v>
      </c>
      <c r="I14" s="37">
        <v>24.145054945054952</v>
      </c>
      <c r="J14" s="9"/>
    </row>
    <row r="15" spans="1:21" x14ac:dyDescent="0.25">
      <c r="A15" s="7">
        <v>14</v>
      </c>
      <c r="B15" t="s">
        <v>376</v>
      </c>
      <c r="C15" t="s">
        <v>375</v>
      </c>
      <c r="D15" s="27">
        <v>1</v>
      </c>
      <c r="I15" s="37">
        <v>7000</v>
      </c>
      <c r="J15" s="9"/>
    </row>
    <row r="16" spans="1:21" x14ac:dyDescent="0.25">
      <c r="A16" s="7">
        <v>15</v>
      </c>
      <c r="B16" t="s">
        <v>349</v>
      </c>
      <c r="C16" t="s">
        <v>370</v>
      </c>
      <c r="D16" s="27">
        <v>300</v>
      </c>
      <c r="I16" s="37">
        <v>2.1</v>
      </c>
      <c r="J16" s="9"/>
    </row>
    <row r="17" spans="1:10" x14ac:dyDescent="0.25">
      <c r="A17" s="7">
        <v>16</v>
      </c>
      <c r="B17" t="s">
        <v>350</v>
      </c>
      <c r="C17" t="s">
        <v>370</v>
      </c>
      <c r="D17" s="27">
        <v>300</v>
      </c>
      <c r="I17" s="37">
        <v>1</v>
      </c>
      <c r="J17" s="9"/>
    </row>
    <row r="18" spans="1:10" x14ac:dyDescent="0.25">
      <c r="A18" s="7"/>
      <c r="D18" s="27"/>
      <c r="J18" s="9"/>
    </row>
    <row r="19" spans="1:10" x14ac:dyDescent="0.25">
      <c r="A19" s="7"/>
      <c r="J19" s="9"/>
    </row>
    <row r="20" spans="1:10" ht="15.75" thickBot="1" x14ac:dyDescent="0.3">
      <c r="A20" s="10"/>
      <c r="B20" s="11"/>
      <c r="C20" s="11"/>
      <c r="D20" s="11"/>
      <c r="E20" s="11"/>
      <c r="F20" s="11"/>
      <c r="G20" s="11"/>
      <c r="H20" s="11"/>
      <c r="I20" s="11"/>
      <c r="J20" s="12"/>
    </row>
    <row r="24" spans="1:10" x14ac:dyDescent="0.25">
      <c r="B24" t="s">
        <v>331</v>
      </c>
      <c r="C24" t="s">
        <v>262</v>
      </c>
      <c r="D24" t="str">
        <f xml:space="preserve"> _xlfn.CONCAT(B24," ","(",C24,")")</f>
        <v>CORN, IRRIGATED (bushel)</v>
      </c>
    </row>
    <row r="25" spans="1:10" x14ac:dyDescent="0.25">
      <c r="B25" t="s">
        <v>332</v>
      </c>
      <c r="C25" t="s">
        <v>262</v>
      </c>
      <c r="D25" t="str">
        <f t="shared" ref="D25:D39" si="0" xml:space="preserve"> _xlfn.CONCAT(B25," ","(",C25,")")</f>
        <v>CORN, NON-IRRIGATED (bushel)</v>
      </c>
    </row>
    <row r="26" spans="1:10" x14ac:dyDescent="0.25">
      <c r="B26" t="s">
        <v>333</v>
      </c>
      <c r="C26" t="s">
        <v>277</v>
      </c>
      <c r="D26" t="str">
        <f t="shared" si="0"/>
        <v>COTTON, UPLAND, IRRIGATED (pound (lint))</v>
      </c>
    </row>
    <row r="27" spans="1:10" x14ac:dyDescent="0.25">
      <c r="B27" t="s">
        <v>334</v>
      </c>
      <c r="C27" t="s">
        <v>277</v>
      </c>
      <c r="D27" t="str">
        <f t="shared" si="0"/>
        <v>COTTON, UPLAND, NON-IRRIGATED (pound (lint))</v>
      </c>
    </row>
    <row r="28" spans="1:10" x14ac:dyDescent="0.25">
      <c r="B28" t="s">
        <v>313</v>
      </c>
      <c r="C28" t="s">
        <v>261</v>
      </c>
      <c r="D28" t="str">
        <f t="shared" si="0"/>
        <v>OATS (pound)</v>
      </c>
    </row>
    <row r="29" spans="1:10" x14ac:dyDescent="0.25">
      <c r="B29" t="s">
        <v>314</v>
      </c>
      <c r="C29" t="s">
        <v>261</v>
      </c>
      <c r="D29" t="str">
        <f t="shared" si="0"/>
        <v>PEANUTS (pound)</v>
      </c>
    </row>
    <row r="30" spans="1:10" x14ac:dyDescent="0.25">
      <c r="B30" t="s">
        <v>315</v>
      </c>
      <c r="C30" t="s">
        <v>261</v>
      </c>
      <c r="D30" t="str">
        <f t="shared" si="0"/>
        <v>RICE (pound)</v>
      </c>
    </row>
    <row r="31" spans="1:10" x14ac:dyDescent="0.25">
      <c r="B31" t="s">
        <v>335</v>
      </c>
      <c r="C31" t="s">
        <v>262</v>
      </c>
      <c r="D31" t="str">
        <f t="shared" si="0"/>
        <v>SORGHUM, IRRIGATEDD (bushel)</v>
      </c>
    </row>
    <row r="32" spans="1:10" x14ac:dyDescent="0.25">
      <c r="B32" t="s">
        <v>336</v>
      </c>
      <c r="C32" t="s">
        <v>262</v>
      </c>
      <c r="D32" t="str">
        <f t="shared" si="0"/>
        <v>SORGHUM, NON-IRRIGATED (bushel)</v>
      </c>
    </row>
    <row r="33" spans="2:4" x14ac:dyDescent="0.25">
      <c r="B33" t="s">
        <v>337</v>
      </c>
      <c r="C33" t="s">
        <v>262</v>
      </c>
      <c r="D33" t="str">
        <f t="shared" si="0"/>
        <v>SOYBEANS (bushel)</v>
      </c>
    </row>
    <row r="34" spans="2:4" x14ac:dyDescent="0.25">
      <c r="B34" t="s">
        <v>318</v>
      </c>
      <c r="C34" t="s">
        <v>261</v>
      </c>
      <c r="D34" t="str">
        <f t="shared" si="0"/>
        <v>SUNFLOWER (pound)</v>
      </c>
    </row>
    <row r="35" spans="2:4" x14ac:dyDescent="0.25">
      <c r="B35" t="s">
        <v>338</v>
      </c>
      <c r="C35" t="s">
        <v>262</v>
      </c>
      <c r="D35" t="str">
        <f t="shared" si="0"/>
        <v>WHEAT, WINTER, IRRIGATED (bushel)</v>
      </c>
    </row>
    <row r="36" spans="2:4" x14ac:dyDescent="0.25">
      <c r="B36" t="s">
        <v>339</v>
      </c>
      <c r="C36" t="s">
        <v>262</v>
      </c>
      <c r="D36" t="str">
        <f t="shared" si="0"/>
        <v>WHEAT, WINTER, NON-IRRIGATED (bushel)</v>
      </c>
    </row>
    <row r="37" spans="2:4" x14ac:dyDescent="0.25">
      <c r="B37" t="s">
        <v>373</v>
      </c>
      <c r="C37" t="s">
        <v>399</v>
      </c>
      <c r="D37" t="str">
        <f t="shared" si="0"/>
        <v>HIGH VALUE (sales $/A)</v>
      </c>
    </row>
    <row r="38" spans="2:4" x14ac:dyDescent="0.25">
      <c r="B38" t="s">
        <v>349</v>
      </c>
      <c r="C38" t="s">
        <v>370</v>
      </c>
      <c r="D38" t="str">
        <f t="shared" si="0"/>
        <v>Hay Production (ton)</v>
      </c>
    </row>
    <row r="39" spans="2:4" x14ac:dyDescent="0.25">
      <c r="B39" t="s">
        <v>350</v>
      </c>
      <c r="C39" t="s">
        <v>370</v>
      </c>
      <c r="D39" t="str">
        <f t="shared" si="0"/>
        <v>Forage/Range Production (ton)</v>
      </c>
    </row>
  </sheetData>
  <sheetProtection algorithmName="SHA-512" hashValue="egk3sr79RDnqHZW+a1Za5APR+Z631TjeBUg0jeVBJc1NqmYRH1t6v+oItqCJ3JSYgKTeje+V4E0YkKmQgjyyKg==" saltValue="pNoNKm9a8H76bKzT2Uvh7Q==" spinCount="100000" sheet="1" objects="1" scenarios="1" selectLockedCells="1" selectUnlockedCells="1"/>
  <sortState xmlns:xlrd2="http://schemas.microsoft.com/office/spreadsheetml/2017/richdata2" ref="O2:P13">
    <sortCondition ref="O2:O13"/>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DEA33-8F4F-4D23-8C24-148F8D5964CE}">
  <sheetPr codeName="Sheet3"/>
  <dimension ref="A1:AC18"/>
  <sheetViews>
    <sheetView workbookViewId="0">
      <selection activeCell="P10" sqref="P10"/>
    </sheetView>
  </sheetViews>
  <sheetFormatPr defaultRowHeight="15" x14ac:dyDescent="0.25"/>
  <cols>
    <col min="1" max="1" width="32.140625" bestFit="1" customWidth="1"/>
    <col min="2" max="2" width="13.7109375" bestFit="1" customWidth="1"/>
    <col min="3" max="3" width="13.140625" bestFit="1" customWidth="1"/>
    <col min="4" max="4" width="11.7109375" bestFit="1" customWidth="1"/>
    <col min="5" max="5" width="11.140625" bestFit="1" customWidth="1"/>
    <col min="6" max="16" width="8.7109375" customWidth="1"/>
    <col min="17" max="17" width="6.5703125" customWidth="1"/>
    <col min="18" max="18" width="8.7109375" customWidth="1"/>
  </cols>
  <sheetData>
    <row r="1" spans="1:29" x14ac:dyDescent="0.25">
      <c r="A1" t="s">
        <v>351</v>
      </c>
    </row>
    <row r="2" spans="1:29" x14ac:dyDescent="0.25">
      <c r="A2" s="1" t="s">
        <v>356</v>
      </c>
      <c r="B2" s="1">
        <v>1</v>
      </c>
      <c r="C2" s="1">
        <v>2</v>
      </c>
      <c r="D2" s="1">
        <v>3</v>
      </c>
      <c r="E2" s="1">
        <v>4</v>
      </c>
      <c r="F2" s="1">
        <v>5</v>
      </c>
      <c r="G2" s="1">
        <v>6</v>
      </c>
      <c r="H2" s="1">
        <v>7</v>
      </c>
      <c r="I2" s="1">
        <v>8</v>
      </c>
      <c r="J2" s="1">
        <v>9</v>
      </c>
      <c r="K2" s="1">
        <v>10</v>
      </c>
      <c r="L2" s="1">
        <v>11</v>
      </c>
      <c r="M2" s="1">
        <v>12</v>
      </c>
      <c r="N2" s="1"/>
      <c r="O2" s="1"/>
      <c r="P2" s="1"/>
      <c r="Q2" s="1"/>
      <c r="R2" s="1"/>
      <c r="S2" s="1"/>
      <c r="T2" s="1"/>
      <c r="U2" s="1"/>
      <c r="V2" s="1"/>
      <c r="W2" s="1"/>
      <c r="X2" s="1"/>
      <c r="Y2" s="1"/>
      <c r="Z2" s="1"/>
      <c r="AA2" s="1"/>
      <c r="AB2" s="1"/>
      <c r="AC2" s="1"/>
    </row>
    <row r="3" spans="1:29" x14ac:dyDescent="0.25">
      <c r="A3">
        <v>1</v>
      </c>
      <c r="B3" s="21">
        <v>97</v>
      </c>
      <c r="C3" s="21">
        <v>82</v>
      </c>
      <c r="D3" s="21">
        <v>66</v>
      </c>
      <c r="E3" s="21">
        <v>51</v>
      </c>
      <c r="F3" s="21">
        <v>0</v>
      </c>
      <c r="G3" s="21">
        <v>0</v>
      </c>
      <c r="H3" s="21">
        <v>0</v>
      </c>
      <c r="I3" s="21">
        <v>0</v>
      </c>
      <c r="J3" s="21">
        <v>0</v>
      </c>
      <c r="K3" s="21">
        <v>0</v>
      </c>
      <c r="L3" s="21">
        <v>0</v>
      </c>
      <c r="M3" s="21">
        <v>0</v>
      </c>
      <c r="Q3" s="65" t="s">
        <v>331</v>
      </c>
    </row>
    <row r="4" spans="1:29" x14ac:dyDescent="0.25">
      <c r="A4">
        <v>2</v>
      </c>
      <c r="B4" s="21">
        <v>97</v>
      </c>
      <c r="C4" s="21">
        <v>82</v>
      </c>
      <c r="D4" s="21">
        <v>66</v>
      </c>
      <c r="E4" s="21">
        <v>51</v>
      </c>
      <c r="F4" s="21">
        <v>0</v>
      </c>
      <c r="G4" s="21">
        <v>0</v>
      </c>
      <c r="H4" s="21">
        <v>0</v>
      </c>
      <c r="I4" s="21">
        <v>0</v>
      </c>
      <c r="J4" s="21">
        <v>0</v>
      </c>
      <c r="K4" s="21">
        <v>0</v>
      </c>
      <c r="L4" s="21">
        <v>0</v>
      </c>
      <c r="M4" s="21">
        <v>0</v>
      </c>
      <c r="Q4" s="65" t="s">
        <v>332</v>
      </c>
    </row>
    <row r="5" spans="1:29" x14ac:dyDescent="0.25">
      <c r="A5">
        <v>3</v>
      </c>
      <c r="B5" s="21">
        <v>60.75</v>
      </c>
      <c r="C5" s="21">
        <v>54.710999999999999</v>
      </c>
      <c r="D5" s="21">
        <v>48.671999999999997</v>
      </c>
      <c r="E5" s="21">
        <v>42.632999999999996</v>
      </c>
      <c r="F5" s="21">
        <v>36.593999999999994</v>
      </c>
      <c r="G5" s="21">
        <v>30.555</v>
      </c>
      <c r="H5" s="21">
        <v>0</v>
      </c>
      <c r="I5" s="21">
        <v>0</v>
      </c>
      <c r="J5" s="21">
        <v>0</v>
      </c>
      <c r="K5" s="21">
        <v>0</v>
      </c>
      <c r="L5" s="21">
        <v>0</v>
      </c>
      <c r="M5" s="21">
        <v>0</v>
      </c>
      <c r="Q5" s="65" t="s">
        <v>333</v>
      </c>
    </row>
    <row r="6" spans="1:29" x14ac:dyDescent="0.25">
      <c r="A6">
        <v>4</v>
      </c>
      <c r="B6" s="21">
        <v>60.75</v>
      </c>
      <c r="C6" s="21">
        <v>54.710999999999999</v>
      </c>
      <c r="D6" s="21">
        <v>48.671999999999997</v>
      </c>
      <c r="E6" s="21">
        <v>42.632999999999996</v>
      </c>
      <c r="F6" s="21">
        <v>36.593999999999994</v>
      </c>
      <c r="G6" s="21">
        <v>30.555</v>
      </c>
      <c r="H6" s="21">
        <v>0</v>
      </c>
      <c r="I6" s="21">
        <v>0</v>
      </c>
      <c r="J6" s="21">
        <v>0</v>
      </c>
      <c r="K6" s="21">
        <v>0</v>
      </c>
      <c r="L6" s="21">
        <v>0</v>
      </c>
      <c r="M6" s="21">
        <v>0</v>
      </c>
      <c r="Q6" s="65" t="s">
        <v>334</v>
      </c>
    </row>
    <row r="7" spans="1:29" x14ac:dyDescent="0.25">
      <c r="A7">
        <v>5</v>
      </c>
      <c r="B7" s="21">
        <v>31</v>
      </c>
      <c r="C7" s="21">
        <v>29</v>
      </c>
      <c r="D7" s="21">
        <v>25</v>
      </c>
      <c r="E7" s="21">
        <v>23</v>
      </c>
      <c r="F7" s="21">
        <v>0</v>
      </c>
      <c r="G7" s="21">
        <v>0</v>
      </c>
      <c r="H7" s="21">
        <v>0</v>
      </c>
      <c r="I7" s="21">
        <v>0</v>
      </c>
      <c r="J7" s="21">
        <v>0</v>
      </c>
      <c r="K7" s="21">
        <v>0</v>
      </c>
      <c r="L7" s="21">
        <v>31</v>
      </c>
      <c r="M7" s="21">
        <v>32</v>
      </c>
      <c r="Q7" s="65" t="s">
        <v>313</v>
      </c>
    </row>
    <row r="8" spans="1:29" x14ac:dyDescent="0.25">
      <c r="A8">
        <v>6</v>
      </c>
      <c r="B8" s="21">
        <v>17</v>
      </c>
      <c r="C8" s="21">
        <v>31</v>
      </c>
      <c r="D8" s="21">
        <v>45</v>
      </c>
      <c r="E8" s="21">
        <v>45</v>
      </c>
      <c r="F8" s="21">
        <v>45</v>
      </c>
      <c r="G8" s="21">
        <v>0</v>
      </c>
      <c r="H8" s="21">
        <v>0</v>
      </c>
      <c r="I8" s="21">
        <v>0</v>
      </c>
      <c r="J8" s="21">
        <v>0</v>
      </c>
      <c r="K8" s="21">
        <v>0</v>
      </c>
      <c r="L8" s="21">
        <v>0</v>
      </c>
      <c r="M8" s="21">
        <v>0</v>
      </c>
      <c r="Q8" s="65" t="s">
        <v>314</v>
      </c>
    </row>
    <row r="9" spans="1:29" x14ac:dyDescent="0.25">
      <c r="A9">
        <v>7</v>
      </c>
      <c r="B9" s="21">
        <v>0</v>
      </c>
      <c r="C9" s="21">
        <v>0</v>
      </c>
      <c r="D9" s="21">
        <v>0</v>
      </c>
      <c r="E9" s="21">
        <v>0</v>
      </c>
      <c r="F9" s="21">
        <v>0</v>
      </c>
      <c r="G9" s="21">
        <v>0</v>
      </c>
      <c r="H9" s="21">
        <v>0</v>
      </c>
      <c r="I9" s="21">
        <v>0</v>
      </c>
      <c r="J9" s="21">
        <v>0</v>
      </c>
      <c r="K9" s="21">
        <v>0</v>
      </c>
      <c r="L9" s="21">
        <v>0</v>
      </c>
      <c r="M9" s="21">
        <v>0</v>
      </c>
      <c r="Q9" s="65" t="s">
        <v>315</v>
      </c>
    </row>
    <row r="10" spans="1:29" x14ac:dyDescent="0.25">
      <c r="A10">
        <v>8</v>
      </c>
      <c r="B10" s="21">
        <v>30</v>
      </c>
      <c r="C10" s="21">
        <v>35</v>
      </c>
      <c r="D10" s="21">
        <v>20</v>
      </c>
      <c r="E10" s="21">
        <v>0</v>
      </c>
      <c r="F10" s="21">
        <v>0</v>
      </c>
      <c r="G10" s="21">
        <v>0</v>
      </c>
      <c r="H10" s="21">
        <v>0</v>
      </c>
      <c r="I10" s="21">
        <v>0</v>
      </c>
      <c r="J10" s="21">
        <v>0</v>
      </c>
      <c r="K10" s="21">
        <v>0</v>
      </c>
      <c r="L10" s="21">
        <v>0</v>
      </c>
      <c r="M10" s="21">
        <v>0</v>
      </c>
      <c r="Q10" s="65" t="s">
        <v>335</v>
      </c>
    </row>
    <row r="11" spans="1:29" x14ac:dyDescent="0.25">
      <c r="A11">
        <v>9</v>
      </c>
      <c r="B11" s="21">
        <v>30</v>
      </c>
      <c r="C11" s="21">
        <v>35</v>
      </c>
      <c r="D11" s="21">
        <v>20</v>
      </c>
      <c r="E11" s="21">
        <v>0</v>
      </c>
      <c r="F11" s="21">
        <v>0</v>
      </c>
      <c r="G11" s="21">
        <v>0</v>
      </c>
      <c r="H11" s="21">
        <v>0</v>
      </c>
      <c r="I11" s="21">
        <v>0</v>
      </c>
      <c r="J11" s="21">
        <v>0</v>
      </c>
      <c r="K11" s="21">
        <v>0</v>
      </c>
      <c r="L11" s="21">
        <v>0</v>
      </c>
      <c r="M11" s="21">
        <v>0</v>
      </c>
      <c r="Q11" s="65" t="s">
        <v>336</v>
      </c>
    </row>
    <row r="12" spans="1:29" x14ac:dyDescent="0.25">
      <c r="A12">
        <v>10</v>
      </c>
      <c r="B12" s="21">
        <v>37</v>
      </c>
      <c r="C12" s="21">
        <v>50</v>
      </c>
      <c r="D12" s="21">
        <v>45</v>
      </c>
      <c r="E12" s="21">
        <v>30</v>
      </c>
      <c r="F12" s="21">
        <v>10</v>
      </c>
      <c r="G12" s="21">
        <v>0</v>
      </c>
      <c r="H12" s="21">
        <v>0</v>
      </c>
      <c r="I12" s="21">
        <v>0</v>
      </c>
      <c r="J12" s="21">
        <v>0</v>
      </c>
      <c r="K12" s="21">
        <v>0</v>
      </c>
      <c r="L12" s="21">
        <v>0</v>
      </c>
      <c r="M12" s="21">
        <v>0</v>
      </c>
      <c r="Q12" s="65" t="s">
        <v>337</v>
      </c>
    </row>
    <row r="13" spans="1:29" x14ac:dyDescent="0.25">
      <c r="A13">
        <v>11</v>
      </c>
      <c r="B13" s="21">
        <v>6.7</v>
      </c>
      <c r="C13" s="21">
        <v>45</v>
      </c>
      <c r="D13" s="21">
        <v>83</v>
      </c>
      <c r="E13" s="21">
        <v>17</v>
      </c>
      <c r="F13" s="21">
        <v>0</v>
      </c>
      <c r="G13" s="21">
        <v>0</v>
      </c>
      <c r="H13" s="21">
        <v>0</v>
      </c>
      <c r="I13" s="21">
        <v>0</v>
      </c>
      <c r="J13" s="21">
        <v>0</v>
      </c>
      <c r="K13" s="21">
        <v>0</v>
      </c>
      <c r="L13" s="21">
        <v>0</v>
      </c>
      <c r="M13" s="21">
        <v>0</v>
      </c>
      <c r="Q13" s="65" t="s">
        <v>318</v>
      </c>
    </row>
    <row r="14" spans="1:29" x14ac:dyDescent="0.25">
      <c r="A14">
        <v>12</v>
      </c>
      <c r="B14" s="21">
        <v>31</v>
      </c>
      <c r="C14" s="21">
        <v>29</v>
      </c>
      <c r="D14" s="21">
        <v>25</v>
      </c>
      <c r="E14" s="21">
        <v>23</v>
      </c>
      <c r="F14" s="21">
        <v>0</v>
      </c>
      <c r="G14" s="21">
        <v>0</v>
      </c>
      <c r="H14" s="21">
        <v>0</v>
      </c>
      <c r="I14" s="21">
        <v>0</v>
      </c>
      <c r="J14" s="21">
        <v>0</v>
      </c>
      <c r="K14" s="21">
        <v>0</v>
      </c>
      <c r="L14" s="21">
        <v>31</v>
      </c>
      <c r="M14" s="21">
        <v>32</v>
      </c>
      <c r="Q14" s="65" t="s">
        <v>338</v>
      </c>
    </row>
    <row r="15" spans="1:29" x14ac:dyDescent="0.25">
      <c r="A15">
        <v>13</v>
      </c>
      <c r="B15" s="21">
        <v>31</v>
      </c>
      <c r="C15" s="21">
        <v>29</v>
      </c>
      <c r="D15" s="21">
        <v>25</v>
      </c>
      <c r="E15" s="21">
        <v>23</v>
      </c>
      <c r="F15" s="21">
        <v>0</v>
      </c>
      <c r="G15" s="21">
        <v>0</v>
      </c>
      <c r="H15" s="21">
        <v>0</v>
      </c>
      <c r="I15" s="21">
        <v>0</v>
      </c>
      <c r="J15" s="21">
        <v>0</v>
      </c>
      <c r="K15" s="21">
        <v>0</v>
      </c>
      <c r="L15" s="21">
        <v>31</v>
      </c>
      <c r="M15" s="21">
        <v>32</v>
      </c>
      <c r="Q15" s="65" t="s">
        <v>339</v>
      </c>
    </row>
    <row r="16" spans="1:29" x14ac:dyDescent="0.25">
      <c r="A16">
        <v>14</v>
      </c>
      <c r="B16" s="21">
        <v>100</v>
      </c>
      <c r="C16" s="21">
        <v>100</v>
      </c>
      <c r="D16" s="21">
        <v>100</v>
      </c>
      <c r="E16" s="21">
        <v>100</v>
      </c>
      <c r="F16" s="21">
        <v>100</v>
      </c>
      <c r="G16" s="21">
        <v>100</v>
      </c>
      <c r="H16" s="21">
        <v>100</v>
      </c>
      <c r="I16" s="21">
        <v>100</v>
      </c>
      <c r="J16" s="21">
        <v>100</v>
      </c>
      <c r="K16" s="21">
        <v>100</v>
      </c>
      <c r="L16" s="21">
        <v>100</v>
      </c>
      <c r="M16" s="21">
        <v>100</v>
      </c>
      <c r="Q16" t="s">
        <v>373</v>
      </c>
    </row>
    <row r="17" spans="1:17" x14ac:dyDescent="0.25">
      <c r="A17">
        <v>15</v>
      </c>
      <c r="B17" s="21">
        <v>10</v>
      </c>
      <c r="C17" s="21">
        <v>40</v>
      </c>
      <c r="D17" s="21">
        <v>70</v>
      </c>
      <c r="E17" s="21">
        <v>30</v>
      </c>
      <c r="F17" s="21">
        <v>10</v>
      </c>
      <c r="G17" s="21">
        <v>10</v>
      </c>
      <c r="H17" s="21">
        <v>0</v>
      </c>
      <c r="I17" s="21">
        <v>0</v>
      </c>
      <c r="J17" s="21">
        <v>0</v>
      </c>
      <c r="K17" s="21">
        <v>0</v>
      </c>
      <c r="L17" s="21">
        <v>0</v>
      </c>
      <c r="M17" s="21">
        <v>0</v>
      </c>
      <c r="Q17" t="s">
        <v>349</v>
      </c>
    </row>
    <row r="18" spans="1:17" x14ac:dyDescent="0.25">
      <c r="A18">
        <v>16</v>
      </c>
      <c r="B18" s="21">
        <v>10</v>
      </c>
      <c r="C18" s="21">
        <v>40</v>
      </c>
      <c r="D18" s="21">
        <v>70</v>
      </c>
      <c r="E18" s="21">
        <v>30</v>
      </c>
      <c r="F18" s="21">
        <v>10</v>
      </c>
      <c r="G18" s="21">
        <v>10</v>
      </c>
      <c r="H18" s="21">
        <v>0</v>
      </c>
      <c r="I18" s="21">
        <v>0</v>
      </c>
      <c r="J18" s="21">
        <v>0</v>
      </c>
      <c r="K18" s="21">
        <v>0</v>
      </c>
      <c r="L18" s="21">
        <v>0</v>
      </c>
      <c r="M18" s="21">
        <v>0</v>
      </c>
      <c r="Q18" t="s">
        <v>350</v>
      </c>
    </row>
  </sheetData>
  <sheetProtection algorithmName="SHA-512" hashValue="ER6lE27GD1ohajbyaV2HNAUhN85UGCl6hwvEmtXsiVrga9rDUScydPALjkK0dC5E0iAKIa6T8qc8//WiYW2HBQ==" saltValue="HV6m3KCiGDEroBOnEw5kAQ==" spinCount="100000" sheet="1" objects="1" scenarios="1"/>
  <phoneticPr fontId="2"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12AA6-D37F-4877-862C-BFA50FFE942B}">
  <sheetPr codeName="Sheet4"/>
  <dimension ref="A1:Q18"/>
  <sheetViews>
    <sheetView workbookViewId="0">
      <selection activeCell="F22" sqref="F22"/>
    </sheetView>
  </sheetViews>
  <sheetFormatPr defaultRowHeight="15" x14ac:dyDescent="0.25"/>
  <cols>
    <col min="1" max="1" width="27.140625" bestFit="1" customWidth="1"/>
    <col min="2" max="2" width="13.7109375" bestFit="1" customWidth="1"/>
    <col min="3" max="3" width="13.140625" bestFit="1" customWidth="1"/>
    <col min="4" max="4" width="11.7109375" bestFit="1" customWidth="1"/>
    <col min="5" max="5" width="11.140625" bestFit="1" customWidth="1"/>
    <col min="6" max="16" width="8.7109375" customWidth="1"/>
  </cols>
  <sheetData>
    <row r="1" spans="1:17" x14ac:dyDescent="0.25">
      <c r="A1" t="s">
        <v>389</v>
      </c>
      <c r="B1" s="103" t="s">
        <v>390</v>
      </c>
      <c r="C1" s="103"/>
      <c r="D1" s="103" t="s">
        <v>391</v>
      </c>
      <c r="E1" s="103"/>
      <c r="F1" s="103"/>
      <c r="G1" s="103"/>
      <c r="H1" s="103"/>
      <c r="I1" s="103"/>
      <c r="J1" s="103"/>
      <c r="K1" s="103"/>
      <c r="L1" s="103"/>
      <c r="M1" s="103"/>
      <c r="N1" s="103"/>
      <c r="O1" s="103"/>
    </row>
    <row r="2" spans="1:17" x14ac:dyDescent="0.25">
      <c r="A2" s="1" t="s">
        <v>348</v>
      </c>
      <c r="B2" s="1" t="s">
        <v>352</v>
      </c>
      <c r="C2" s="1" t="s">
        <v>353</v>
      </c>
      <c r="D2" s="1">
        <v>1</v>
      </c>
      <c r="E2" s="1">
        <v>2</v>
      </c>
      <c r="F2" s="1">
        <v>3</v>
      </c>
      <c r="G2" s="1">
        <v>4</v>
      </c>
      <c r="H2" s="1">
        <v>5</v>
      </c>
      <c r="I2" s="1">
        <v>6</v>
      </c>
      <c r="J2" s="1">
        <v>7</v>
      </c>
      <c r="K2" s="1">
        <v>8</v>
      </c>
      <c r="L2" s="1">
        <v>9</v>
      </c>
      <c r="M2" s="1">
        <v>10</v>
      </c>
      <c r="N2" s="1">
        <v>11</v>
      </c>
      <c r="O2" s="1">
        <v>12</v>
      </c>
      <c r="P2" s="1"/>
      <c r="Q2" s="1"/>
    </row>
    <row r="3" spans="1:17" x14ac:dyDescent="0.25">
      <c r="A3">
        <v>1</v>
      </c>
      <c r="B3">
        <v>3.7900999999999998</v>
      </c>
      <c r="C3">
        <v>-71.058999999999997</v>
      </c>
      <c r="D3">
        <v>0.25</v>
      </c>
      <c r="E3">
        <v>3</v>
      </c>
      <c r="F3">
        <v>7</v>
      </c>
      <c r="G3">
        <v>7</v>
      </c>
      <c r="H3">
        <v>100</v>
      </c>
      <c r="I3">
        <v>100</v>
      </c>
      <c r="J3">
        <v>100</v>
      </c>
      <c r="K3">
        <v>100</v>
      </c>
      <c r="L3">
        <v>100</v>
      </c>
      <c r="M3">
        <v>100</v>
      </c>
      <c r="N3">
        <v>100</v>
      </c>
      <c r="O3">
        <v>100</v>
      </c>
      <c r="Q3" t="s">
        <v>331</v>
      </c>
    </row>
    <row r="4" spans="1:17" x14ac:dyDescent="0.25">
      <c r="A4">
        <v>2</v>
      </c>
      <c r="B4">
        <v>3.7900999999999998</v>
      </c>
      <c r="C4">
        <v>-71.058999999999997</v>
      </c>
      <c r="D4">
        <v>0.25</v>
      </c>
      <c r="E4">
        <v>3</v>
      </c>
      <c r="F4">
        <v>7</v>
      </c>
      <c r="G4">
        <v>7</v>
      </c>
      <c r="H4">
        <v>100</v>
      </c>
      <c r="I4">
        <v>100</v>
      </c>
      <c r="J4">
        <v>100</v>
      </c>
      <c r="K4">
        <v>100</v>
      </c>
      <c r="L4">
        <v>100</v>
      </c>
      <c r="M4">
        <v>100</v>
      </c>
      <c r="N4">
        <v>100</v>
      </c>
      <c r="O4">
        <v>100</v>
      </c>
      <c r="Q4" t="s">
        <v>332</v>
      </c>
    </row>
    <row r="5" spans="1:17" x14ac:dyDescent="0.25">
      <c r="A5">
        <v>3</v>
      </c>
      <c r="B5">
        <v>2.4969999999999999</v>
      </c>
      <c r="C5">
        <v>-48.01</v>
      </c>
      <c r="D5">
        <v>0.25</v>
      </c>
      <c r="E5">
        <v>0.5</v>
      </c>
      <c r="F5">
        <v>1</v>
      </c>
      <c r="G5">
        <v>3</v>
      </c>
      <c r="H5">
        <v>3.5</v>
      </c>
      <c r="I5">
        <v>3.5</v>
      </c>
      <c r="J5">
        <v>100</v>
      </c>
      <c r="K5">
        <v>100</v>
      </c>
      <c r="L5">
        <v>100</v>
      </c>
      <c r="M5">
        <v>100</v>
      </c>
      <c r="N5">
        <v>100</v>
      </c>
      <c r="O5">
        <v>100</v>
      </c>
      <c r="Q5" t="s">
        <v>333</v>
      </c>
    </row>
    <row r="6" spans="1:17" x14ac:dyDescent="0.25">
      <c r="A6">
        <v>4</v>
      </c>
      <c r="B6">
        <v>2.4969999999999999</v>
      </c>
      <c r="C6">
        <v>-48.01</v>
      </c>
      <c r="D6">
        <v>0.25</v>
      </c>
      <c r="E6">
        <v>0.5</v>
      </c>
      <c r="F6">
        <v>1</v>
      </c>
      <c r="G6">
        <v>3</v>
      </c>
      <c r="H6">
        <v>3.5</v>
      </c>
      <c r="I6">
        <v>3.5</v>
      </c>
      <c r="J6">
        <v>100</v>
      </c>
      <c r="K6">
        <v>100</v>
      </c>
      <c r="L6">
        <v>100</v>
      </c>
      <c r="M6">
        <v>100</v>
      </c>
      <c r="N6">
        <v>100</v>
      </c>
      <c r="O6">
        <v>100</v>
      </c>
      <c r="Q6" t="s">
        <v>334</v>
      </c>
    </row>
    <row r="7" spans="1:17" x14ac:dyDescent="0.25">
      <c r="A7">
        <v>5</v>
      </c>
      <c r="B7">
        <v>1.996</v>
      </c>
      <c r="C7">
        <v>0</v>
      </c>
      <c r="D7">
        <v>1</v>
      </c>
      <c r="E7">
        <v>2</v>
      </c>
      <c r="F7">
        <v>3.5</v>
      </c>
      <c r="G7">
        <v>3.5</v>
      </c>
      <c r="H7">
        <v>3.5</v>
      </c>
      <c r="I7">
        <v>100</v>
      </c>
      <c r="J7">
        <v>100</v>
      </c>
      <c r="K7">
        <v>100</v>
      </c>
      <c r="L7">
        <v>100</v>
      </c>
      <c r="M7">
        <v>100</v>
      </c>
      <c r="N7">
        <v>100</v>
      </c>
      <c r="O7">
        <v>100</v>
      </c>
      <c r="Q7" t="s">
        <v>313</v>
      </c>
    </row>
    <row r="8" spans="1:17" x14ac:dyDescent="0.25">
      <c r="A8">
        <v>6</v>
      </c>
      <c r="B8">
        <v>4.1666999999999996</v>
      </c>
      <c r="C8">
        <v>-6.4814999999999996</v>
      </c>
      <c r="D8">
        <v>2</v>
      </c>
      <c r="E8">
        <v>3</v>
      </c>
      <c r="F8">
        <v>3.5</v>
      </c>
      <c r="G8">
        <v>3.5</v>
      </c>
      <c r="H8">
        <v>100</v>
      </c>
      <c r="I8">
        <v>100</v>
      </c>
      <c r="J8">
        <v>100</v>
      </c>
      <c r="K8">
        <v>100</v>
      </c>
      <c r="L8">
        <v>100</v>
      </c>
      <c r="M8">
        <v>100</v>
      </c>
      <c r="N8">
        <v>100</v>
      </c>
      <c r="O8">
        <v>100</v>
      </c>
      <c r="Q8" t="s">
        <v>314</v>
      </c>
    </row>
    <row r="9" spans="1:17" x14ac:dyDescent="0.25">
      <c r="A9">
        <v>7</v>
      </c>
      <c r="B9">
        <v>0</v>
      </c>
      <c r="C9">
        <v>0</v>
      </c>
      <c r="D9">
        <v>2</v>
      </c>
      <c r="E9">
        <v>3</v>
      </c>
      <c r="F9">
        <v>3.5</v>
      </c>
      <c r="G9">
        <v>3.5</v>
      </c>
      <c r="H9">
        <v>100</v>
      </c>
      <c r="I9">
        <v>100</v>
      </c>
      <c r="J9">
        <v>100</v>
      </c>
      <c r="K9">
        <v>100</v>
      </c>
      <c r="L9">
        <v>100</v>
      </c>
      <c r="M9">
        <v>100</v>
      </c>
      <c r="N9">
        <v>100</v>
      </c>
      <c r="O9">
        <v>100</v>
      </c>
      <c r="Q9" t="s">
        <v>315</v>
      </c>
    </row>
    <row r="10" spans="1:17" x14ac:dyDescent="0.25">
      <c r="A10">
        <v>8</v>
      </c>
      <c r="B10">
        <v>1.6659999999999999</v>
      </c>
      <c r="C10">
        <v>0</v>
      </c>
      <c r="D10">
        <v>1</v>
      </c>
      <c r="E10">
        <v>3</v>
      </c>
      <c r="F10">
        <v>4</v>
      </c>
      <c r="G10">
        <v>4</v>
      </c>
      <c r="H10">
        <v>100</v>
      </c>
      <c r="I10">
        <v>100</v>
      </c>
      <c r="J10">
        <v>100</v>
      </c>
      <c r="K10">
        <v>100</v>
      </c>
      <c r="L10">
        <v>100</v>
      </c>
      <c r="M10">
        <v>100</v>
      </c>
      <c r="N10">
        <v>100</v>
      </c>
      <c r="O10">
        <v>100</v>
      </c>
      <c r="Q10" t="s">
        <v>335</v>
      </c>
    </row>
    <row r="11" spans="1:17" x14ac:dyDescent="0.25">
      <c r="A11">
        <v>9</v>
      </c>
      <c r="B11">
        <v>1.6659999999999999</v>
      </c>
      <c r="C11">
        <v>0</v>
      </c>
      <c r="D11">
        <v>1</v>
      </c>
      <c r="E11">
        <v>3</v>
      </c>
      <c r="F11">
        <v>4</v>
      </c>
      <c r="G11">
        <v>4</v>
      </c>
      <c r="H11">
        <v>100</v>
      </c>
      <c r="I11">
        <v>100</v>
      </c>
      <c r="J11">
        <v>100</v>
      </c>
      <c r="K11">
        <v>100</v>
      </c>
      <c r="L11">
        <v>100</v>
      </c>
      <c r="M11">
        <v>100</v>
      </c>
      <c r="N11">
        <v>100</v>
      </c>
      <c r="O11">
        <v>100</v>
      </c>
      <c r="Q11" t="s">
        <v>336</v>
      </c>
    </row>
    <row r="12" spans="1:17" x14ac:dyDescent="0.25">
      <c r="A12">
        <v>10</v>
      </c>
      <c r="B12">
        <v>5.6196000000000002</v>
      </c>
      <c r="C12">
        <v>-5.9790000000000001</v>
      </c>
      <c r="D12">
        <v>1</v>
      </c>
      <c r="E12">
        <v>2</v>
      </c>
      <c r="F12">
        <v>3.5</v>
      </c>
      <c r="G12">
        <v>3.5</v>
      </c>
      <c r="H12">
        <v>3.5</v>
      </c>
      <c r="I12">
        <v>100</v>
      </c>
      <c r="J12">
        <v>100</v>
      </c>
      <c r="K12">
        <v>100</v>
      </c>
      <c r="L12">
        <v>100</v>
      </c>
      <c r="M12">
        <v>100</v>
      </c>
      <c r="N12">
        <v>100</v>
      </c>
      <c r="O12">
        <v>100</v>
      </c>
      <c r="Q12" t="s">
        <v>337</v>
      </c>
    </row>
    <row r="13" spans="1:17" x14ac:dyDescent="0.25">
      <c r="A13">
        <v>11</v>
      </c>
      <c r="B13">
        <v>0</v>
      </c>
      <c r="C13">
        <v>0</v>
      </c>
      <c r="D13">
        <v>1</v>
      </c>
      <c r="E13">
        <v>3</v>
      </c>
      <c r="F13">
        <v>7</v>
      </c>
      <c r="G13">
        <v>7</v>
      </c>
      <c r="H13">
        <v>100</v>
      </c>
      <c r="I13">
        <v>100</v>
      </c>
      <c r="J13">
        <v>100</v>
      </c>
      <c r="K13">
        <v>100</v>
      </c>
      <c r="L13">
        <v>100</v>
      </c>
      <c r="M13">
        <v>100</v>
      </c>
      <c r="N13">
        <v>100</v>
      </c>
      <c r="O13">
        <v>100</v>
      </c>
      <c r="Q13" t="s">
        <v>318</v>
      </c>
    </row>
    <row r="14" spans="1:17" x14ac:dyDescent="0.25">
      <c r="A14">
        <v>12</v>
      </c>
      <c r="B14">
        <v>1.996</v>
      </c>
      <c r="C14">
        <v>0</v>
      </c>
      <c r="D14">
        <v>1</v>
      </c>
      <c r="E14">
        <v>2</v>
      </c>
      <c r="F14">
        <v>3.5</v>
      </c>
      <c r="G14">
        <v>3.5</v>
      </c>
      <c r="H14">
        <v>3.5</v>
      </c>
      <c r="I14">
        <v>100</v>
      </c>
      <c r="J14">
        <v>100</v>
      </c>
      <c r="K14">
        <v>100</v>
      </c>
      <c r="L14">
        <v>100</v>
      </c>
      <c r="M14">
        <v>100</v>
      </c>
      <c r="N14">
        <v>100</v>
      </c>
      <c r="O14">
        <v>100</v>
      </c>
      <c r="Q14" t="s">
        <v>338</v>
      </c>
    </row>
    <row r="15" spans="1:17" x14ac:dyDescent="0.25">
      <c r="A15">
        <v>13</v>
      </c>
      <c r="B15">
        <v>1.996</v>
      </c>
      <c r="C15">
        <v>0</v>
      </c>
      <c r="D15">
        <v>1</v>
      </c>
      <c r="E15">
        <v>2</v>
      </c>
      <c r="F15">
        <v>3.5</v>
      </c>
      <c r="G15">
        <v>3.5</v>
      </c>
      <c r="H15">
        <v>3.5</v>
      </c>
      <c r="I15">
        <v>100</v>
      </c>
      <c r="J15">
        <v>100</v>
      </c>
      <c r="K15">
        <v>100</v>
      </c>
      <c r="L15">
        <v>100</v>
      </c>
      <c r="M15">
        <v>100</v>
      </c>
      <c r="N15">
        <v>100</v>
      </c>
      <c r="O15">
        <v>100</v>
      </c>
      <c r="Q15" t="s">
        <v>339</v>
      </c>
    </row>
    <row r="16" spans="1:17" x14ac:dyDescent="0.25">
      <c r="A16">
        <v>14</v>
      </c>
      <c r="B16">
        <v>0</v>
      </c>
      <c r="C16">
        <v>0</v>
      </c>
      <c r="D16">
        <v>100</v>
      </c>
      <c r="E16">
        <v>100</v>
      </c>
      <c r="F16">
        <v>100</v>
      </c>
      <c r="G16">
        <v>100</v>
      </c>
      <c r="H16">
        <v>100</v>
      </c>
      <c r="I16">
        <v>100</v>
      </c>
      <c r="J16">
        <v>100</v>
      </c>
      <c r="K16">
        <v>100</v>
      </c>
      <c r="L16">
        <v>100</v>
      </c>
      <c r="M16">
        <v>100</v>
      </c>
      <c r="N16">
        <v>100</v>
      </c>
      <c r="O16">
        <v>100</v>
      </c>
      <c r="Q16" t="s">
        <v>373</v>
      </c>
    </row>
    <row r="17" spans="1:17" x14ac:dyDescent="0.25">
      <c r="A17">
        <v>15</v>
      </c>
      <c r="B17">
        <v>0</v>
      </c>
      <c r="C17">
        <v>0</v>
      </c>
      <c r="D17">
        <v>2</v>
      </c>
      <c r="E17">
        <v>2</v>
      </c>
      <c r="F17">
        <v>2</v>
      </c>
      <c r="G17">
        <v>2</v>
      </c>
      <c r="H17">
        <v>2</v>
      </c>
      <c r="I17">
        <v>2</v>
      </c>
      <c r="J17">
        <v>2</v>
      </c>
      <c r="K17">
        <v>2</v>
      </c>
      <c r="L17">
        <v>2</v>
      </c>
      <c r="M17">
        <v>2</v>
      </c>
      <c r="N17">
        <v>2</v>
      </c>
      <c r="O17">
        <v>2</v>
      </c>
      <c r="Q17" t="s">
        <v>349</v>
      </c>
    </row>
    <row r="18" spans="1:17" x14ac:dyDescent="0.25">
      <c r="A18">
        <v>16</v>
      </c>
      <c r="B18">
        <v>1</v>
      </c>
      <c r="C18">
        <v>-10</v>
      </c>
      <c r="D18">
        <v>2</v>
      </c>
      <c r="E18">
        <v>2</v>
      </c>
      <c r="F18">
        <v>2</v>
      </c>
      <c r="G18">
        <v>2</v>
      </c>
      <c r="H18">
        <v>2</v>
      </c>
      <c r="I18">
        <v>2</v>
      </c>
      <c r="J18">
        <v>2</v>
      </c>
      <c r="K18">
        <v>2</v>
      </c>
      <c r="L18">
        <v>2</v>
      </c>
      <c r="M18">
        <v>2</v>
      </c>
      <c r="N18">
        <v>2</v>
      </c>
      <c r="O18">
        <v>2</v>
      </c>
      <c r="Q18" t="s">
        <v>350</v>
      </c>
    </row>
  </sheetData>
  <sheetProtection algorithmName="SHA-512" hashValue="dCCvmGlyLKDj6o64Ja/NNTdlG+97dCSiEjXYQ535qf9oiombWbR/coVkPtSEzcf7qjzsvoE5du/qFBJ0vgcQqg==" saltValue="rGCb9+510mCpc2Usps0uzg==" spinCount="100000" sheet="1" objects="1" scenarios="1" selectLockedCells="1" selectUnlockedCells="1"/>
  <mergeCells count="2">
    <mergeCell ref="B1:C1"/>
    <mergeCell ref="D1:O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26688-F0E6-47D1-AE2A-E8E79C32C483}">
  <sheetPr codeName="Sheet5"/>
  <dimension ref="A1:U257"/>
  <sheetViews>
    <sheetView workbookViewId="0">
      <selection activeCell="K4" sqref="K4:K257"/>
    </sheetView>
  </sheetViews>
  <sheetFormatPr defaultRowHeight="15" x14ac:dyDescent="0.25"/>
  <cols>
    <col min="2" max="2" width="16.42578125" bestFit="1" customWidth="1"/>
    <col min="3" max="3" width="12.28515625" style="2" bestFit="1" customWidth="1"/>
    <col min="4" max="6" width="9.5703125" bestFit="1" customWidth="1"/>
    <col min="7" max="10" width="9.28515625" bestFit="1" customWidth="1"/>
    <col min="11" max="11" width="9.5703125" bestFit="1" customWidth="1"/>
    <col min="12" max="14" width="9.28515625" bestFit="1" customWidth="1"/>
    <col min="15" max="15" width="9.5703125" bestFit="1" customWidth="1"/>
  </cols>
  <sheetData>
    <row r="1" spans="1:21" x14ac:dyDescent="0.25">
      <c r="C1" s="2" t="s">
        <v>311</v>
      </c>
      <c r="D1" s="2" t="s">
        <v>311</v>
      </c>
      <c r="E1" s="2" t="s">
        <v>312</v>
      </c>
      <c r="F1" s="2" t="s">
        <v>312</v>
      </c>
      <c r="G1" s="2" t="s">
        <v>313</v>
      </c>
      <c r="H1" s="2" t="s">
        <v>314</v>
      </c>
      <c r="I1" s="2" t="s">
        <v>315</v>
      </c>
      <c r="J1" t="s">
        <v>316</v>
      </c>
      <c r="K1" t="s">
        <v>316</v>
      </c>
      <c r="L1" t="s">
        <v>317</v>
      </c>
      <c r="M1" t="s">
        <v>318</v>
      </c>
      <c r="N1" t="s">
        <v>319</v>
      </c>
      <c r="O1" t="s">
        <v>319</v>
      </c>
      <c r="P1" t="s">
        <v>373</v>
      </c>
      <c r="Q1" t="s">
        <v>366</v>
      </c>
      <c r="R1" t="s">
        <v>371</v>
      </c>
      <c r="S1" t="s">
        <v>340</v>
      </c>
      <c r="U1" t="s">
        <v>386</v>
      </c>
    </row>
    <row r="2" spans="1:21" x14ac:dyDescent="0.25">
      <c r="B2">
        <v>1</v>
      </c>
      <c r="C2">
        <v>2</v>
      </c>
      <c r="D2">
        <v>3</v>
      </c>
      <c r="E2">
        <v>4</v>
      </c>
      <c r="F2">
        <v>5</v>
      </c>
      <c r="G2">
        <v>6</v>
      </c>
      <c r="H2">
        <v>7</v>
      </c>
      <c r="I2">
        <v>8</v>
      </c>
      <c r="J2">
        <v>9</v>
      </c>
      <c r="K2">
        <v>10</v>
      </c>
      <c r="L2">
        <v>11</v>
      </c>
      <c r="M2">
        <v>12</v>
      </c>
      <c r="N2">
        <v>13</v>
      </c>
      <c r="O2">
        <v>14</v>
      </c>
      <c r="P2">
        <v>15</v>
      </c>
      <c r="Q2">
        <v>16</v>
      </c>
      <c r="R2">
        <v>17</v>
      </c>
      <c r="S2">
        <v>18</v>
      </c>
      <c r="T2">
        <v>19</v>
      </c>
    </row>
    <row r="3" spans="1:21" s="19" customFormat="1" ht="90" x14ac:dyDescent="0.25">
      <c r="A3" s="19" t="s">
        <v>255</v>
      </c>
      <c r="B3" s="19" t="s">
        <v>0</v>
      </c>
      <c r="C3" s="20" t="s">
        <v>286</v>
      </c>
      <c r="D3" s="19" t="s">
        <v>287</v>
      </c>
      <c r="E3" s="19" t="s">
        <v>288</v>
      </c>
      <c r="F3" s="19" t="s">
        <v>290</v>
      </c>
      <c r="G3" s="19" t="s">
        <v>292</v>
      </c>
      <c r="H3" s="19" t="s">
        <v>294</v>
      </c>
      <c r="I3" s="19" t="s">
        <v>296</v>
      </c>
      <c r="J3" s="19" t="s">
        <v>300</v>
      </c>
      <c r="K3" s="19" t="s">
        <v>301</v>
      </c>
      <c r="L3" s="19" t="s">
        <v>302</v>
      </c>
      <c r="M3" s="19" t="s">
        <v>304</v>
      </c>
      <c r="N3" s="19" t="s">
        <v>306</v>
      </c>
      <c r="O3" s="19" t="s">
        <v>308</v>
      </c>
      <c r="P3" s="19" t="s">
        <v>379</v>
      </c>
      <c r="S3" s="19" t="s">
        <v>341</v>
      </c>
      <c r="T3" s="19" t="s">
        <v>382</v>
      </c>
    </row>
    <row r="4" spans="1:21" x14ac:dyDescent="0.25">
      <c r="A4">
        <v>1</v>
      </c>
      <c r="B4" t="s">
        <v>1</v>
      </c>
      <c r="C4" s="21">
        <v>0</v>
      </c>
      <c r="D4" s="21">
        <v>0</v>
      </c>
      <c r="E4" s="21">
        <v>0</v>
      </c>
      <c r="F4" s="21">
        <v>0</v>
      </c>
      <c r="G4" s="21">
        <v>0</v>
      </c>
      <c r="H4" s="21">
        <v>0</v>
      </c>
      <c r="I4" s="21">
        <v>0</v>
      </c>
      <c r="J4" s="21">
        <v>0</v>
      </c>
      <c r="K4" s="21">
        <v>0</v>
      </c>
      <c r="L4" s="21">
        <v>0</v>
      </c>
      <c r="M4" s="21">
        <v>0</v>
      </c>
      <c r="N4" s="21">
        <v>0</v>
      </c>
      <c r="O4" s="21">
        <v>0</v>
      </c>
      <c r="P4" s="21">
        <v>542</v>
      </c>
      <c r="Q4">
        <v>44236.25</v>
      </c>
      <c r="R4">
        <v>227660.57936550002</v>
      </c>
      <c r="S4">
        <f t="shared" ref="S4:S67" si="0">SUM(C4:O4)</f>
        <v>0</v>
      </c>
      <c r="T4" s="21">
        <v>271896.82936550002</v>
      </c>
      <c r="U4">
        <v>271.51300000000003</v>
      </c>
    </row>
    <row r="5" spans="1:21" x14ac:dyDescent="0.25">
      <c r="A5">
        <v>2</v>
      </c>
      <c r="B5" t="s">
        <v>2</v>
      </c>
      <c r="C5" s="21">
        <v>0</v>
      </c>
      <c r="D5" s="21">
        <v>0</v>
      </c>
      <c r="E5" s="21">
        <v>12400</v>
      </c>
      <c r="F5" s="21">
        <v>14900</v>
      </c>
      <c r="G5" s="21">
        <v>0</v>
      </c>
      <c r="H5" s="21">
        <v>4150</v>
      </c>
      <c r="I5" s="21">
        <v>0</v>
      </c>
      <c r="J5" s="21">
        <v>0</v>
      </c>
      <c r="K5" s="21">
        <v>0</v>
      </c>
      <c r="L5" s="21">
        <v>0</v>
      </c>
      <c r="M5" s="21">
        <v>0</v>
      </c>
      <c r="N5" s="21">
        <v>0</v>
      </c>
      <c r="O5" s="21">
        <v>0</v>
      </c>
      <c r="P5" s="21">
        <v>61</v>
      </c>
      <c r="Q5">
        <v>1279.25</v>
      </c>
      <c r="R5">
        <v>322002.32781600003</v>
      </c>
      <c r="S5">
        <f t="shared" si="0"/>
        <v>31450</v>
      </c>
      <c r="T5" s="21">
        <v>323281.57781600003</v>
      </c>
      <c r="U5">
        <v>0</v>
      </c>
    </row>
    <row r="6" spans="1:21" x14ac:dyDescent="0.25">
      <c r="A6">
        <v>3</v>
      </c>
      <c r="B6" t="s">
        <v>3</v>
      </c>
      <c r="C6" s="21">
        <v>0</v>
      </c>
      <c r="D6" s="21">
        <v>0</v>
      </c>
      <c r="E6" s="21">
        <v>0</v>
      </c>
      <c r="F6" s="21">
        <v>0</v>
      </c>
      <c r="G6" s="21">
        <v>0</v>
      </c>
      <c r="H6" s="21">
        <v>0</v>
      </c>
      <c r="I6" s="21">
        <v>0</v>
      </c>
      <c r="J6" s="21">
        <v>0</v>
      </c>
      <c r="K6" s="21">
        <v>0</v>
      </c>
      <c r="L6" s="21">
        <v>0</v>
      </c>
      <c r="M6" s="21">
        <v>0</v>
      </c>
      <c r="N6" s="21">
        <v>0</v>
      </c>
      <c r="O6" s="21">
        <v>0</v>
      </c>
      <c r="P6" s="21">
        <v>381</v>
      </c>
      <c r="Q6">
        <v>12272.5</v>
      </c>
      <c r="R6">
        <v>87504.007153500002</v>
      </c>
      <c r="S6">
        <f t="shared" si="0"/>
        <v>0</v>
      </c>
      <c r="T6" s="21">
        <v>99776.507153500002</v>
      </c>
      <c r="U6">
        <v>0</v>
      </c>
    </row>
    <row r="7" spans="1:21" x14ac:dyDescent="0.25">
      <c r="A7">
        <v>4</v>
      </c>
      <c r="B7" t="s">
        <v>4</v>
      </c>
      <c r="C7" s="21">
        <v>0</v>
      </c>
      <c r="D7" s="21">
        <v>0</v>
      </c>
      <c r="E7" s="21">
        <v>0</v>
      </c>
      <c r="F7" s="21">
        <v>0</v>
      </c>
      <c r="G7" s="21">
        <v>0</v>
      </c>
      <c r="H7" s="21">
        <v>0</v>
      </c>
      <c r="I7" s="21">
        <v>0</v>
      </c>
      <c r="J7" s="21">
        <v>0</v>
      </c>
      <c r="K7" s="21">
        <v>0</v>
      </c>
      <c r="L7" s="21">
        <v>0</v>
      </c>
      <c r="M7" s="21">
        <v>0</v>
      </c>
      <c r="N7" s="21">
        <v>0</v>
      </c>
      <c r="O7" s="21">
        <v>0</v>
      </c>
      <c r="P7" s="21">
        <v>0</v>
      </c>
      <c r="Q7">
        <v>873.5</v>
      </c>
      <c r="R7">
        <v>24967.563331500001</v>
      </c>
      <c r="S7">
        <f t="shared" si="0"/>
        <v>0</v>
      </c>
      <c r="T7" s="21">
        <v>25841.063331500001</v>
      </c>
      <c r="U7">
        <v>0</v>
      </c>
    </row>
    <row r="8" spans="1:21" x14ac:dyDescent="0.25">
      <c r="A8">
        <v>5</v>
      </c>
      <c r="B8" t="s">
        <v>5</v>
      </c>
      <c r="C8" s="21">
        <v>0</v>
      </c>
      <c r="D8" s="21">
        <v>0</v>
      </c>
      <c r="E8" s="21">
        <v>0</v>
      </c>
      <c r="F8" s="21">
        <v>0</v>
      </c>
      <c r="G8" s="21">
        <v>0</v>
      </c>
      <c r="H8" s="21">
        <v>0</v>
      </c>
      <c r="I8" s="21">
        <v>0</v>
      </c>
      <c r="J8" s="21">
        <v>0</v>
      </c>
      <c r="K8" s="21">
        <v>0</v>
      </c>
      <c r="L8" s="21">
        <v>0</v>
      </c>
      <c r="M8" s="21">
        <v>0</v>
      </c>
      <c r="N8" s="21">
        <v>0</v>
      </c>
      <c r="O8" s="21">
        <v>78728.571428571435</v>
      </c>
      <c r="P8" s="21">
        <v>105</v>
      </c>
      <c r="Q8">
        <v>26583.25</v>
      </c>
      <c r="R8">
        <v>364756.11367950001</v>
      </c>
      <c r="S8">
        <f t="shared" si="0"/>
        <v>78728.571428571435</v>
      </c>
      <c r="T8" s="21">
        <v>391339.36367950001</v>
      </c>
      <c r="U8">
        <v>0</v>
      </c>
    </row>
    <row r="9" spans="1:21" x14ac:dyDescent="0.25">
      <c r="A9">
        <v>6</v>
      </c>
      <c r="B9" t="s">
        <v>6</v>
      </c>
      <c r="C9" s="21">
        <v>0</v>
      </c>
      <c r="D9" s="21">
        <v>2260</v>
      </c>
      <c r="E9" s="21">
        <v>5400</v>
      </c>
      <c r="F9" s="21">
        <v>16800</v>
      </c>
      <c r="G9" s="21">
        <v>0</v>
      </c>
      <c r="H9" s="21">
        <v>0</v>
      </c>
      <c r="I9" s="21">
        <v>0</v>
      </c>
      <c r="J9" s="21">
        <v>2600</v>
      </c>
      <c r="K9" s="21">
        <v>20000</v>
      </c>
      <c r="L9" s="21">
        <v>0</v>
      </c>
      <c r="M9" s="21">
        <v>0</v>
      </c>
      <c r="N9" s="21">
        <v>2675</v>
      </c>
      <c r="O9" s="21">
        <v>60375</v>
      </c>
      <c r="P9" s="21">
        <v>19</v>
      </c>
      <c r="Q9">
        <v>8489.5</v>
      </c>
      <c r="R9">
        <v>270614.07549000002</v>
      </c>
      <c r="S9">
        <f t="shared" si="0"/>
        <v>110110</v>
      </c>
      <c r="T9" s="21">
        <v>279103.57549000002</v>
      </c>
      <c r="U9">
        <v>0</v>
      </c>
    </row>
    <row r="10" spans="1:21" x14ac:dyDescent="0.25">
      <c r="A10">
        <v>7</v>
      </c>
      <c r="B10" t="s">
        <v>7</v>
      </c>
      <c r="C10" s="21">
        <v>0</v>
      </c>
      <c r="D10" s="21">
        <v>2300</v>
      </c>
      <c r="E10" s="21">
        <v>0</v>
      </c>
      <c r="F10" s="21">
        <v>3700</v>
      </c>
      <c r="G10" s="21">
        <v>0</v>
      </c>
      <c r="H10" s="21">
        <v>3380</v>
      </c>
      <c r="I10" s="21">
        <v>0</v>
      </c>
      <c r="J10" s="21">
        <v>0</v>
      </c>
      <c r="K10" s="21">
        <v>1200</v>
      </c>
      <c r="L10" s="21">
        <v>0</v>
      </c>
      <c r="M10" s="21">
        <v>0</v>
      </c>
      <c r="N10" s="21">
        <v>0</v>
      </c>
      <c r="O10" s="21">
        <v>2233.333333333333</v>
      </c>
      <c r="P10" s="21">
        <v>1624</v>
      </c>
      <c r="Q10">
        <v>26658</v>
      </c>
      <c r="R10">
        <v>234639.54117000001</v>
      </c>
      <c r="S10">
        <f t="shared" si="0"/>
        <v>12813.333333333332</v>
      </c>
      <c r="T10" s="21">
        <v>261297.54117000001</v>
      </c>
      <c r="U10">
        <v>0</v>
      </c>
    </row>
    <row r="11" spans="1:21" x14ac:dyDescent="0.25">
      <c r="A11">
        <v>8</v>
      </c>
      <c r="B11" t="s">
        <v>8</v>
      </c>
      <c r="C11" s="21">
        <v>0</v>
      </c>
      <c r="D11" s="21">
        <v>4400</v>
      </c>
      <c r="E11" s="21">
        <v>0</v>
      </c>
      <c r="F11" s="21">
        <v>2500</v>
      </c>
      <c r="G11" s="21">
        <v>0</v>
      </c>
      <c r="H11" s="21">
        <v>0</v>
      </c>
      <c r="I11" s="21">
        <v>1000</v>
      </c>
      <c r="J11" s="21">
        <v>0</v>
      </c>
      <c r="K11" s="21">
        <v>2314.2857142857142</v>
      </c>
      <c r="L11" s="21">
        <v>0</v>
      </c>
      <c r="M11" s="21">
        <v>0</v>
      </c>
      <c r="N11" s="21">
        <v>0</v>
      </c>
      <c r="O11" s="21">
        <v>0</v>
      </c>
      <c r="P11" s="21">
        <v>302</v>
      </c>
      <c r="Q11">
        <v>41623.5</v>
      </c>
      <c r="R11">
        <v>223279.63011</v>
      </c>
      <c r="S11">
        <f t="shared" si="0"/>
        <v>10214.285714285714</v>
      </c>
      <c r="T11" s="21">
        <v>264903.13011000003</v>
      </c>
      <c r="U11">
        <v>740.5018</v>
      </c>
    </row>
    <row r="12" spans="1:21" x14ac:dyDescent="0.25">
      <c r="A12">
        <v>9</v>
      </c>
      <c r="B12" t="s">
        <v>9</v>
      </c>
      <c r="C12" s="21">
        <v>0</v>
      </c>
      <c r="D12" s="21">
        <v>18233.333333333328</v>
      </c>
      <c r="E12" s="21">
        <v>23600</v>
      </c>
      <c r="F12" s="21">
        <v>49642.857142857138</v>
      </c>
      <c r="G12" s="21">
        <v>0</v>
      </c>
      <c r="H12" s="21">
        <v>2733.333333333333</v>
      </c>
      <c r="I12" s="21">
        <v>0</v>
      </c>
      <c r="J12" s="21">
        <v>12900</v>
      </c>
      <c r="K12" s="21">
        <v>38240</v>
      </c>
      <c r="L12" s="21">
        <v>0</v>
      </c>
      <c r="M12" s="21">
        <v>7683.3333333333339</v>
      </c>
      <c r="N12" s="21">
        <v>21500</v>
      </c>
      <c r="O12" s="21">
        <v>30000</v>
      </c>
      <c r="P12" s="21">
        <v>0</v>
      </c>
      <c r="Q12">
        <v>14762.25</v>
      </c>
      <c r="R12">
        <v>252726.21867150001</v>
      </c>
      <c r="S12">
        <f t="shared" si="0"/>
        <v>204532.85714285713</v>
      </c>
      <c r="T12" s="21">
        <v>267488.46867149998</v>
      </c>
      <c r="U12">
        <v>669.3</v>
      </c>
    </row>
    <row r="13" spans="1:21" x14ac:dyDescent="0.25">
      <c r="A13">
        <v>10</v>
      </c>
      <c r="B13" t="s">
        <v>10</v>
      </c>
      <c r="C13" s="21">
        <v>0</v>
      </c>
      <c r="D13" s="21">
        <v>0</v>
      </c>
      <c r="E13" s="21">
        <v>0</v>
      </c>
      <c r="F13" s="21">
        <v>0</v>
      </c>
      <c r="G13" s="21">
        <v>0</v>
      </c>
      <c r="H13" s="21">
        <v>0</v>
      </c>
      <c r="I13" s="21">
        <v>0</v>
      </c>
      <c r="J13" s="21">
        <v>0</v>
      </c>
      <c r="K13" s="21">
        <v>0</v>
      </c>
      <c r="L13" s="21">
        <v>0</v>
      </c>
      <c r="M13" s="21">
        <v>0</v>
      </c>
      <c r="N13" s="21">
        <v>0</v>
      </c>
      <c r="O13" s="21">
        <v>0</v>
      </c>
      <c r="P13" s="21">
        <v>257.16666666666669</v>
      </c>
      <c r="Q13">
        <v>3292.5</v>
      </c>
      <c r="R13">
        <v>33164.357418</v>
      </c>
      <c r="S13">
        <f t="shared" si="0"/>
        <v>0</v>
      </c>
      <c r="T13" s="21">
        <v>36456.857418</v>
      </c>
      <c r="U13">
        <v>0</v>
      </c>
    </row>
    <row r="14" spans="1:21" x14ac:dyDescent="0.25">
      <c r="A14">
        <v>11</v>
      </c>
      <c r="B14" t="s">
        <v>11</v>
      </c>
      <c r="C14" s="21">
        <v>0</v>
      </c>
      <c r="D14" s="21">
        <v>1400</v>
      </c>
      <c r="E14" s="21">
        <v>0</v>
      </c>
      <c r="F14" s="21">
        <v>0</v>
      </c>
      <c r="G14" s="21">
        <v>0</v>
      </c>
      <c r="H14" s="21">
        <v>0</v>
      </c>
      <c r="I14" s="21">
        <v>0</v>
      </c>
      <c r="J14" s="21">
        <v>0</v>
      </c>
      <c r="K14" s="21">
        <v>0</v>
      </c>
      <c r="L14" s="21">
        <v>0</v>
      </c>
      <c r="M14" s="21">
        <v>0</v>
      </c>
      <c r="N14" s="21">
        <v>0</v>
      </c>
      <c r="O14" s="21">
        <v>0</v>
      </c>
      <c r="P14" s="21">
        <v>385</v>
      </c>
      <c r="Q14">
        <v>28002.25</v>
      </c>
      <c r="R14">
        <v>155123.4996675</v>
      </c>
      <c r="S14">
        <f t="shared" si="0"/>
        <v>1400</v>
      </c>
      <c r="T14" s="21">
        <v>183125.7496675</v>
      </c>
      <c r="U14">
        <v>0</v>
      </c>
    </row>
    <row r="15" spans="1:21" x14ac:dyDescent="0.25">
      <c r="A15">
        <v>12</v>
      </c>
      <c r="B15" t="s">
        <v>12</v>
      </c>
      <c r="C15" s="21">
        <v>0</v>
      </c>
      <c r="D15" s="21">
        <v>0</v>
      </c>
      <c r="E15" s="21">
        <v>1750</v>
      </c>
      <c r="F15" s="21">
        <v>5675</v>
      </c>
      <c r="G15" s="21">
        <v>7300</v>
      </c>
      <c r="H15" s="21">
        <v>0</v>
      </c>
      <c r="I15" s="21">
        <v>0</v>
      </c>
      <c r="J15" s="21">
        <v>0</v>
      </c>
      <c r="K15" s="21">
        <v>0</v>
      </c>
      <c r="L15" s="21">
        <v>0</v>
      </c>
      <c r="M15" s="21">
        <v>0</v>
      </c>
      <c r="N15" s="21">
        <v>1700</v>
      </c>
      <c r="O15" s="21">
        <v>121540</v>
      </c>
      <c r="P15" s="21">
        <v>71</v>
      </c>
      <c r="Q15">
        <v>7860.25</v>
      </c>
      <c r="R15">
        <v>266294.06232750003</v>
      </c>
      <c r="S15">
        <f t="shared" si="0"/>
        <v>137965</v>
      </c>
      <c r="T15" s="21">
        <v>274154.31232750003</v>
      </c>
      <c r="U15">
        <v>35.006255999999993</v>
      </c>
    </row>
    <row r="16" spans="1:21" x14ac:dyDescent="0.25">
      <c r="A16">
        <v>13</v>
      </c>
      <c r="B16" t="s">
        <v>13</v>
      </c>
      <c r="C16" s="21">
        <v>2625</v>
      </c>
      <c r="D16" s="21">
        <v>15250</v>
      </c>
      <c r="E16" s="21">
        <v>2700</v>
      </c>
      <c r="F16" s="21">
        <v>10500</v>
      </c>
      <c r="G16" s="21">
        <v>0</v>
      </c>
      <c r="H16" s="21">
        <v>0</v>
      </c>
      <c r="I16" s="21">
        <v>0</v>
      </c>
      <c r="J16" s="21">
        <v>3600</v>
      </c>
      <c r="K16" s="21">
        <v>25000</v>
      </c>
      <c r="L16" s="21">
        <v>0</v>
      </c>
      <c r="M16" s="21">
        <v>0</v>
      </c>
      <c r="N16" s="21">
        <v>0</v>
      </c>
      <c r="O16" s="21">
        <v>1700</v>
      </c>
      <c r="P16" s="21">
        <v>140</v>
      </c>
      <c r="Q16">
        <v>13933</v>
      </c>
      <c r="R16">
        <v>180572.54709150002</v>
      </c>
      <c r="S16">
        <f t="shared" si="0"/>
        <v>61375</v>
      </c>
      <c r="T16" s="21">
        <v>194505.54709150002</v>
      </c>
      <c r="U16">
        <v>0</v>
      </c>
    </row>
    <row r="17" spans="1:21" x14ac:dyDescent="0.25">
      <c r="A17">
        <v>14</v>
      </c>
      <c r="B17" t="s">
        <v>14</v>
      </c>
      <c r="C17" s="21">
        <v>600</v>
      </c>
      <c r="D17" s="21">
        <v>56500</v>
      </c>
      <c r="E17" s="21">
        <v>0</v>
      </c>
      <c r="F17" s="21">
        <v>3400</v>
      </c>
      <c r="G17" s="21">
        <v>7400</v>
      </c>
      <c r="H17" s="21">
        <v>0</v>
      </c>
      <c r="I17" s="21">
        <v>0</v>
      </c>
      <c r="J17" s="21">
        <v>0</v>
      </c>
      <c r="K17" s="21">
        <v>13750</v>
      </c>
      <c r="L17" s="21">
        <v>0</v>
      </c>
      <c r="M17" s="21">
        <v>0</v>
      </c>
      <c r="N17" s="21">
        <v>0</v>
      </c>
      <c r="O17" s="21">
        <v>25900</v>
      </c>
      <c r="P17" s="21">
        <v>247.5</v>
      </c>
      <c r="Q17">
        <v>33133.25</v>
      </c>
      <c r="R17">
        <v>255084.48994950001</v>
      </c>
      <c r="S17">
        <f t="shared" si="0"/>
        <v>107550</v>
      </c>
      <c r="T17" s="21">
        <v>288217.73994950001</v>
      </c>
      <c r="U17">
        <v>246.92115000000001</v>
      </c>
    </row>
    <row r="18" spans="1:21" x14ac:dyDescent="0.25">
      <c r="A18">
        <v>15</v>
      </c>
      <c r="B18" t="s">
        <v>15</v>
      </c>
      <c r="C18" s="21">
        <v>2614.2857142857142</v>
      </c>
      <c r="D18" s="21">
        <v>6285.7142857142853</v>
      </c>
      <c r="E18" s="21">
        <v>0</v>
      </c>
      <c r="F18" s="21">
        <v>1325</v>
      </c>
      <c r="G18" s="21">
        <v>6000</v>
      </c>
      <c r="H18" s="21">
        <v>0</v>
      </c>
      <c r="I18" s="21">
        <v>0</v>
      </c>
      <c r="J18" s="21">
        <v>0</v>
      </c>
      <c r="K18" s="21">
        <v>6200</v>
      </c>
      <c r="L18" s="21">
        <v>0</v>
      </c>
      <c r="M18" s="21">
        <v>0</v>
      </c>
      <c r="N18" s="21">
        <v>0</v>
      </c>
      <c r="O18" s="21">
        <v>5007.6923076923076</v>
      </c>
      <c r="P18" s="21">
        <v>714.5</v>
      </c>
      <c r="Q18">
        <v>27284.75</v>
      </c>
      <c r="R18">
        <v>110734.66944000001</v>
      </c>
      <c r="S18">
        <f t="shared" si="0"/>
        <v>27432.692307692309</v>
      </c>
      <c r="T18" s="21">
        <v>138019.41944000003</v>
      </c>
      <c r="U18">
        <v>0</v>
      </c>
    </row>
    <row r="19" spans="1:21" x14ac:dyDescent="0.25">
      <c r="A19">
        <v>16</v>
      </c>
      <c r="B19" t="s">
        <v>16</v>
      </c>
      <c r="C19" s="21">
        <v>0</v>
      </c>
      <c r="D19" s="21">
        <v>0</v>
      </c>
      <c r="E19" s="21">
        <v>0</v>
      </c>
      <c r="F19" s="21">
        <v>0</v>
      </c>
      <c r="G19" s="21">
        <v>0</v>
      </c>
      <c r="H19" s="21">
        <v>0</v>
      </c>
      <c r="I19" s="21">
        <v>0</v>
      </c>
      <c r="J19" s="21">
        <v>0</v>
      </c>
      <c r="K19" s="21">
        <v>0</v>
      </c>
      <c r="L19" s="21">
        <v>0</v>
      </c>
      <c r="M19" s="21">
        <v>0</v>
      </c>
      <c r="N19" s="21">
        <v>0</v>
      </c>
      <c r="O19" s="21">
        <v>0</v>
      </c>
      <c r="P19" s="21">
        <v>259</v>
      </c>
      <c r="Q19">
        <v>6347.25</v>
      </c>
      <c r="R19">
        <v>52146.839965500003</v>
      </c>
      <c r="S19">
        <f t="shared" si="0"/>
        <v>0</v>
      </c>
      <c r="T19" s="21">
        <v>58494.089965500003</v>
      </c>
      <c r="U19">
        <v>0</v>
      </c>
    </row>
    <row r="20" spans="1:21" x14ac:dyDescent="0.25">
      <c r="A20">
        <v>17</v>
      </c>
      <c r="B20" t="s">
        <v>17</v>
      </c>
      <c r="C20" s="21">
        <v>0</v>
      </c>
      <c r="D20" s="21">
        <v>0</v>
      </c>
      <c r="E20" s="21">
        <v>1600</v>
      </c>
      <c r="F20" s="21">
        <v>32000</v>
      </c>
      <c r="G20" s="21">
        <v>0</v>
      </c>
      <c r="H20" s="21">
        <v>0</v>
      </c>
      <c r="I20" s="21">
        <v>0</v>
      </c>
      <c r="J20" s="21">
        <v>0</v>
      </c>
      <c r="K20" s="21">
        <v>6000</v>
      </c>
      <c r="L20" s="21">
        <v>0</v>
      </c>
      <c r="M20" s="21">
        <v>0</v>
      </c>
      <c r="N20" s="21">
        <v>0</v>
      </c>
      <c r="O20" s="21">
        <v>14450</v>
      </c>
      <c r="P20" s="21">
        <v>46</v>
      </c>
      <c r="Q20">
        <v>2025.75</v>
      </c>
      <c r="R20">
        <v>185877.9902835</v>
      </c>
      <c r="S20">
        <f t="shared" si="0"/>
        <v>54050</v>
      </c>
      <c r="T20" s="21">
        <v>187903.7402835</v>
      </c>
      <c r="U20">
        <v>0</v>
      </c>
    </row>
    <row r="21" spans="1:21" x14ac:dyDescent="0.25">
      <c r="A21">
        <v>18</v>
      </c>
      <c r="B21" t="s">
        <v>18</v>
      </c>
      <c r="C21" s="21">
        <v>0</v>
      </c>
      <c r="D21" s="21">
        <v>1100</v>
      </c>
      <c r="E21" s="21">
        <v>0</v>
      </c>
      <c r="F21" s="21">
        <v>2300</v>
      </c>
      <c r="G21" s="21">
        <v>11471.428571428571</v>
      </c>
      <c r="H21" s="21">
        <v>0</v>
      </c>
      <c r="I21" s="21">
        <v>0</v>
      </c>
      <c r="J21" s="21">
        <v>0</v>
      </c>
      <c r="K21" s="21">
        <v>800</v>
      </c>
      <c r="L21" s="21">
        <v>0</v>
      </c>
      <c r="M21" s="21">
        <v>0</v>
      </c>
      <c r="N21" s="21">
        <v>0</v>
      </c>
      <c r="O21" s="21">
        <v>4766.666666666667</v>
      </c>
      <c r="P21" s="21">
        <v>208</v>
      </c>
      <c r="Q21">
        <v>29428.75</v>
      </c>
      <c r="R21">
        <v>336544.92656550003</v>
      </c>
      <c r="S21">
        <f t="shared" si="0"/>
        <v>20438.095238095237</v>
      </c>
      <c r="T21" s="21">
        <v>365973.67656550003</v>
      </c>
      <c r="U21">
        <v>0</v>
      </c>
    </row>
    <row r="22" spans="1:21" x14ac:dyDescent="0.25">
      <c r="A22">
        <v>19</v>
      </c>
      <c r="B22" t="s">
        <v>19</v>
      </c>
      <c r="C22" s="21">
        <v>0</v>
      </c>
      <c r="D22" s="21">
        <v>0</v>
      </c>
      <c r="E22" s="21">
        <v>0</v>
      </c>
      <c r="F22" s="21">
        <v>0</v>
      </c>
      <c r="G22" s="21">
        <v>0</v>
      </c>
      <c r="H22" s="21">
        <v>0</v>
      </c>
      <c r="I22" s="21">
        <v>0</v>
      </c>
      <c r="J22" s="21">
        <v>0</v>
      </c>
      <c r="K22" s="21">
        <v>0</v>
      </c>
      <c r="L22" s="21">
        <v>0</v>
      </c>
      <c r="M22" s="21">
        <v>0</v>
      </c>
      <c r="N22" s="21">
        <v>0</v>
      </c>
      <c r="O22" s="21">
        <v>9625</v>
      </c>
      <c r="P22" s="21">
        <v>291.5</v>
      </c>
      <c r="Q22">
        <v>39700.5</v>
      </c>
      <c r="R22">
        <v>142916.043168</v>
      </c>
      <c r="S22">
        <f t="shared" si="0"/>
        <v>9625</v>
      </c>
      <c r="T22" s="21">
        <v>182616.543168</v>
      </c>
      <c r="U22">
        <v>1727.6758928571705</v>
      </c>
    </row>
    <row r="23" spans="1:21" x14ac:dyDescent="0.25">
      <c r="A23">
        <v>20</v>
      </c>
      <c r="B23" t="s">
        <v>20</v>
      </c>
      <c r="C23" s="21">
        <v>0</v>
      </c>
      <c r="D23" s="21">
        <v>15000</v>
      </c>
      <c r="E23" s="21">
        <v>0</v>
      </c>
      <c r="F23" s="21">
        <v>6266.666666666667</v>
      </c>
      <c r="G23" s="21">
        <v>0</v>
      </c>
      <c r="H23" s="21">
        <v>0</v>
      </c>
      <c r="I23" s="21">
        <v>15720</v>
      </c>
      <c r="J23" s="21">
        <v>0</v>
      </c>
      <c r="K23" s="21">
        <v>16800</v>
      </c>
      <c r="L23" s="21">
        <v>6560</v>
      </c>
      <c r="M23" s="21">
        <v>0</v>
      </c>
      <c r="N23" s="21">
        <v>0</v>
      </c>
      <c r="O23" s="21">
        <v>0</v>
      </c>
      <c r="P23" s="21">
        <v>2384.6666666666665</v>
      </c>
      <c r="Q23">
        <v>27301.25</v>
      </c>
      <c r="R23">
        <v>241520.64939450001</v>
      </c>
      <c r="S23">
        <f t="shared" si="0"/>
        <v>60346.666666666672</v>
      </c>
      <c r="T23" s="21">
        <v>268821.89939450001</v>
      </c>
      <c r="U23">
        <v>3953.8811999999998</v>
      </c>
    </row>
    <row r="24" spans="1:21" x14ac:dyDescent="0.25">
      <c r="A24">
        <v>21</v>
      </c>
      <c r="B24" t="s">
        <v>21</v>
      </c>
      <c r="C24" s="21">
        <v>0</v>
      </c>
      <c r="D24" s="21">
        <v>7200</v>
      </c>
      <c r="E24" s="21">
        <v>6000</v>
      </c>
      <c r="F24" s="21">
        <v>5100</v>
      </c>
      <c r="G24" s="21">
        <v>0</v>
      </c>
      <c r="H24" s="21">
        <v>0</v>
      </c>
      <c r="I24" s="21">
        <v>0</v>
      </c>
      <c r="J24" s="21">
        <v>0</v>
      </c>
      <c r="K24" s="21">
        <v>5300</v>
      </c>
      <c r="L24" s="21">
        <v>0</v>
      </c>
      <c r="M24" s="21">
        <v>0</v>
      </c>
      <c r="N24" s="21">
        <v>0</v>
      </c>
      <c r="O24" s="21">
        <v>0</v>
      </c>
      <c r="P24" s="21">
        <v>236.5</v>
      </c>
      <c r="Q24">
        <v>18705.25</v>
      </c>
      <c r="R24">
        <v>158417.6070015</v>
      </c>
      <c r="S24">
        <f t="shared" si="0"/>
        <v>23600</v>
      </c>
      <c r="T24" s="21">
        <v>177122.8570015</v>
      </c>
      <c r="U24">
        <v>341.63</v>
      </c>
    </row>
    <row r="25" spans="1:21" x14ac:dyDescent="0.25">
      <c r="A25">
        <v>22</v>
      </c>
      <c r="B25" t="s">
        <v>22</v>
      </c>
      <c r="C25" s="21">
        <v>0</v>
      </c>
      <c r="D25" s="21">
        <v>0</v>
      </c>
      <c r="E25" s="21">
        <v>0</v>
      </c>
      <c r="F25" s="21">
        <v>0</v>
      </c>
      <c r="G25" s="21">
        <v>0</v>
      </c>
      <c r="H25" s="21">
        <v>0</v>
      </c>
      <c r="I25" s="21">
        <v>0</v>
      </c>
      <c r="J25" s="21">
        <v>0</v>
      </c>
      <c r="K25" s="21">
        <v>0</v>
      </c>
      <c r="L25" s="21">
        <v>0</v>
      </c>
      <c r="M25" s="21">
        <v>0</v>
      </c>
      <c r="N25" s="21">
        <v>0</v>
      </c>
      <c r="O25" s="21">
        <v>0</v>
      </c>
      <c r="P25" s="21">
        <v>220</v>
      </c>
      <c r="Q25">
        <v>2819.25</v>
      </c>
      <c r="R25">
        <v>106465.13982900001</v>
      </c>
      <c r="S25">
        <f t="shared" si="0"/>
        <v>0</v>
      </c>
      <c r="T25" s="21">
        <v>109284.38982900001</v>
      </c>
      <c r="U25">
        <v>0</v>
      </c>
    </row>
    <row r="26" spans="1:21" x14ac:dyDescent="0.25">
      <c r="A26">
        <v>23</v>
      </c>
      <c r="B26" t="s">
        <v>23</v>
      </c>
      <c r="C26" s="21">
        <v>4800</v>
      </c>
      <c r="D26" s="21">
        <v>2700</v>
      </c>
      <c r="E26" s="21">
        <v>17900</v>
      </c>
      <c r="F26" s="21">
        <v>16828.571428571431</v>
      </c>
      <c r="G26" s="21">
        <v>0</v>
      </c>
      <c r="H26" s="21">
        <v>0</v>
      </c>
      <c r="I26" s="21">
        <v>0</v>
      </c>
      <c r="J26" s="21">
        <v>5533.333333333333</v>
      </c>
      <c r="K26" s="21">
        <v>10500</v>
      </c>
      <c r="L26" s="21">
        <v>0</v>
      </c>
      <c r="M26" s="21">
        <v>0</v>
      </c>
      <c r="N26" s="21">
        <v>4025</v>
      </c>
      <c r="O26" s="21">
        <v>44000</v>
      </c>
      <c r="P26" s="21">
        <v>45</v>
      </c>
      <c r="Q26">
        <v>6066.75</v>
      </c>
      <c r="R26">
        <v>179222.834871</v>
      </c>
      <c r="S26">
        <f t="shared" si="0"/>
        <v>106286.90476190476</v>
      </c>
      <c r="T26" s="21">
        <v>185289.584871</v>
      </c>
      <c r="U26">
        <v>54.902500000000003</v>
      </c>
    </row>
    <row r="27" spans="1:21" x14ac:dyDescent="0.25">
      <c r="A27">
        <v>24</v>
      </c>
      <c r="B27" t="s">
        <v>24</v>
      </c>
      <c r="C27" s="21">
        <v>0</v>
      </c>
      <c r="D27" s="21">
        <v>0</v>
      </c>
      <c r="E27" s="21">
        <v>0</v>
      </c>
      <c r="F27" s="21">
        <v>0</v>
      </c>
      <c r="G27" s="21">
        <v>0</v>
      </c>
      <c r="H27" s="21">
        <v>0</v>
      </c>
      <c r="I27" s="21">
        <v>0</v>
      </c>
      <c r="J27" s="21">
        <v>0</v>
      </c>
      <c r="K27" s="21">
        <v>0</v>
      </c>
      <c r="L27" s="21">
        <v>0</v>
      </c>
      <c r="M27" s="21">
        <v>0</v>
      </c>
      <c r="N27" s="21">
        <v>0</v>
      </c>
      <c r="O27" s="21">
        <v>0</v>
      </c>
      <c r="P27" s="21">
        <v>87</v>
      </c>
      <c r="Q27">
        <v>2843.5</v>
      </c>
      <c r="R27">
        <v>350639.62279200001</v>
      </c>
      <c r="S27">
        <f t="shared" si="0"/>
        <v>0</v>
      </c>
      <c r="T27" s="21">
        <v>353483.12279200001</v>
      </c>
      <c r="U27">
        <v>0</v>
      </c>
    </row>
    <row r="28" spans="1:21" x14ac:dyDescent="0.25">
      <c r="A28">
        <v>25</v>
      </c>
      <c r="B28" t="s">
        <v>25</v>
      </c>
      <c r="C28" s="21">
        <v>0</v>
      </c>
      <c r="D28" s="21">
        <v>0</v>
      </c>
      <c r="E28" s="21">
        <v>0</v>
      </c>
      <c r="F28" s="21">
        <v>0</v>
      </c>
      <c r="G28" s="21">
        <v>9163.636363636364</v>
      </c>
      <c r="H28" s="21">
        <v>0</v>
      </c>
      <c r="I28" s="21">
        <v>0</v>
      </c>
      <c r="J28" s="21">
        <v>0</v>
      </c>
      <c r="K28" s="21">
        <v>0</v>
      </c>
      <c r="L28" s="21">
        <v>0</v>
      </c>
      <c r="M28" s="21">
        <v>0</v>
      </c>
      <c r="N28" s="21">
        <v>0</v>
      </c>
      <c r="O28" s="21">
        <v>8650</v>
      </c>
      <c r="P28" s="21">
        <v>187</v>
      </c>
      <c r="Q28">
        <v>20790.25</v>
      </c>
      <c r="R28">
        <v>85266.718483500008</v>
      </c>
      <c r="S28">
        <f t="shared" si="0"/>
        <v>17813.636363636364</v>
      </c>
      <c r="T28" s="21">
        <v>106056.96848350001</v>
      </c>
      <c r="U28">
        <v>0</v>
      </c>
    </row>
    <row r="29" spans="1:21" x14ac:dyDescent="0.25">
      <c r="A29">
        <v>26</v>
      </c>
      <c r="B29" t="s">
        <v>26</v>
      </c>
      <c r="C29" s="21">
        <v>5780</v>
      </c>
      <c r="D29" s="21">
        <v>8040</v>
      </c>
      <c r="E29" s="21">
        <v>7616.666666666667</v>
      </c>
      <c r="F29" s="21">
        <v>5300</v>
      </c>
      <c r="G29" s="21">
        <v>0</v>
      </c>
      <c r="H29" s="21">
        <v>0</v>
      </c>
      <c r="I29" s="21">
        <v>0</v>
      </c>
      <c r="J29" s="21">
        <v>1100</v>
      </c>
      <c r="K29" s="21">
        <v>4000</v>
      </c>
      <c r="L29" s="21">
        <v>1100</v>
      </c>
      <c r="M29" s="21">
        <v>0</v>
      </c>
      <c r="N29" s="21">
        <v>0</v>
      </c>
      <c r="O29" s="21">
        <v>2300</v>
      </c>
      <c r="P29" s="21">
        <v>229</v>
      </c>
      <c r="Q29">
        <v>29122</v>
      </c>
      <c r="R29">
        <v>165242.4494175</v>
      </c>
      <c r="S29">
        <f t="shared" si="0"/>
        <v>35236.666666666672</v>
      </c>
      <c r="T29" s="21">
        <v>194364.4494175</v>
      </c>
      <c r="U29">
        <v>328.64933333333335</v>
      </c>
    </row>
    <row r="30" spans="1:21" x14ac:dyDescent="0.25">
      <c r="A30">
        <v>27</v>
      </c>
      <c r="B30" t="s">
        <v>27</v>
      </c>
      <c r="C30" s="21">
        <v>0</v>
      </c>
      <c r="D30" s="21">
        <v>0</v>
      </c>
      <c r="E30" s="21">
        <v>0</v>
      </c>
      <c r="F30" s="21">
        <v>0</v>
      </c>
      <c r="G30" s="21">
        <v>0</v>
      </c>
      <c r="H30" s="21">
        <v>0</v>
      </c>
      <c r="I30" s="21">
        <v>0</v>
      </c>
      <c r="J30" s="21">
        <v>0</v>
      </c>
      <c r="K30" s="21">
        <v>0</v>
      </c>
      <c r="L30" s="21">
        <v>0</v>
      </c>
      <c r="M30" s="21">
        <v>0</v>
      </c>
      <c r="N30" s="21">
        <v>0</v>
      </c>
      <c r="O30" s="21">
        <v>0</v>
      </c>
      <c r="P30" s="21">
        <v>320.66666666666669</v>
      </c>
      <c r="Q30">
        <v>9828</v>
      </c>
      <c r="R30">
        <v>141522.7416255</v>
      </c>
      <c r="S30">
        <f t="shared" si="0"/>
        <v>0</v>
      </c>
      <c r="T30" s="21">
        <v>151350.7416255</v>
      </c>
      <c r="U30">
        <v>0</v>
      </c>
    </row>
    <row r="31" spans="1:21" x14ac:dyDescent="0.25">
      <c r="A31">
        <v>28</v>
      </c>
      <c r="B31" t="s">
        <v>28</v>
      </c>
      <c r="C31" s="21">
        <v>0</v>
      </c>
      <c r="D31" s="21">
        <v>6311.1111111111113</v>
      </c>
      <c r="E31" s="21">
        <v>0</v>
      </c>
      <c r="F31" s="21">
        <v>5266.666666666667</v>
      </c>
      <c r="G31" s="21">
        <v>0</v>
      </c>
      <c r="H31" s="21">
        <v>0</v>
      </c>
      <c r="I31" s="21">
        <v>0</v>
      </c>
      <c r="J31" s="21">
        <v>0</v>
      </c>
      <c r="K31" s="21">
        <v>4925</v>
      </c>
      <c r="L31" s="21">
        <v>0</v>
      </c>
      <c r="M31" s="21">
        <v>0</v>
      </c>
      <c r="N31" s="21">
        <v>0</v>
      </c>
      <c r="O31" s="21">
        <v>2075</v>
      </c>
      <c r="P31" s="21">
        <v>348</v>
      </c>
      <c r="Q31">
        <v>19165.75</v>
      </c>
      <c r="R31">
        <v>98120.008611000012</v>
      </c>
      <c r="S31">
        <f t="shared" si="0"/>
        <v>18577.777777777777</v>
      </c>
      <c r="T31" s="21">
        <v>117285.75861100001</v>
      </c>
      <c r="U31">
        <v>62.3</v>
      </c>
    </row>
    <row r="32" spans="1:21" x14ac:dyDescent="0.25">
      <c r="A32">
        <v>29</v>
      </c>
      <c r="B32" t="s">
        <v>29</v>
      </c>
      <c r="C32" s="21">
        <v>0</v>
      </c>
      <c r="D32" s="21">
        <v>27500</v>
      </c>
      <c r="E32" s="21">
        <v>0</v>
      </c>
      <c r="F32" s="21">
        <v>4700</v>
      </c>
      <c r="G32" s="21">
        <v>0</v>
      </c>
      <c r="H32" s="21">
        <v>0</v>
      </c>
      <c r="I32" s="21">
        <v>2220</v>
      </c>
      <c r="J32" s="21">
        <v>0</v>
      </c>
      <c r="K32" s="21">
        <v>19000</v>
      </c>
      <c r="L32" s="21">
        <v>6300</v>
      </c>
      <c r="M32" s="21">
        <v>0</v>
      </c>
      <c r="N32" s="21">
        <v>0</v>
      </c>
      <c r="O32" s="21">
        <v>0</v>
      </c>
      <c r="P32" s="21">
        <v>43</v>
      </c>
      <c r="Q32">
        <v>2715.25</v>
      </c>
      <c r="R32">
        <v>101312.48165850001</v>
      </c>
      <c r="S32">
        <f t="shared" si="0"/>
        <v>59720</v>
      </c>
      <c r="T32" s="21">
        <v>104027.73165850001</v>
      </c>
      <c r="U32">
        <v>151.08000000000001</v>
      </c>
    </row>
    <row r="33" spans="1:21" x14ac:dyDescent="0.25">
      <c r="A33">
        <v>30</v>
      </c>
      <c r="B33" t="s">
        <v>30</v>
      </c>
      <c r="C33" s="21">
        <v>0</v>
      </c>
      <c r="D33" s="21">
        <v>0</v>
      </c>
      <c r="E33" s="21">
        <v>0</v>
      </c>
      <c r="F33" s="21">
        <v>0</v>
      </c>
      <c r="G33" s="21">
        <v>5366.666666666667</v>
      </c>
      <c r="H33" s="21">
        <v>0</v>
      </c>
      <c r="I33" s="21">
        <v>0</v>
      </c>
      <c r="J33" s="21">
        <v>0</v>
      </c>
      <c r="K33" s="21">
        <v>0</v>
      </c>
      <c r="L33" s="21">
        <v>0</v>
      </c>
      <c r="M33" s="21">
        <v>0</v>
      </c>
      <c r="N33" s="21">
        <v>0</v>
      </c>
      <c r="O33" s="21">
        <v>34000</v>
      </c>
      <c r="P33" s="21">
        <v>292</v>
      </c>
      <c r="Q33">
        <v>16829.5</v>
      </c>
      <c r="R33">
        <v>75038.573034000001</v>
      </c>
      <c r="S33">
        <f t="shared" si="0"/>
        <v>39366.666666666664</v>
      </c>
      <c r="T33" s="21">
        <v>91868.073034000001</v>
      </c>
      <c r="U33">
        <v>352.9</v>
      </c>
    </row>
    <row r="34" spans="1:21" x14ac:dyDescent="0.25">
      <c r="A34">
        <v>31</v>
      </c>
      <c r="B34" t="s">
        <v>31</v>
      </c>
      <c r="C34" s="21">
        <v>21400</v>
      </c>
      <c r="D34" s="21">
        <v>2100</v>
      </c>
      <c r="E34" s="21">
        <v>28844.444444444449</v>
      </c>
      <c r="F34" s="21">
        <v>23588.888888888891</v>
      </c>
      <c r="G34" s="21">
        <v>0</v>
      </c>
      <c r="H34" s="21">
        <v>0</v>
      </c>
      <c r="I34" s="21">
        <v>0</v>
      </c>
      <c r="J34" s="21">
        <v>40233.333333333343</v>
      </c>
      <c r="K34" s="21">
        <v>57583.333333333343</v>
      </c>
      <c r="L34" s="21">
        <v>3800</v>
      </c>
      <c r="M34" s="21">
        <v>0</v>
      </c>
      <c r="N34" s="21">
        <v>0</v>
      </c>
      <c r="O34" s="21">
        <v>0</v>
      </c>
      <c r="P34" s="21">
        <v>2703</v>
      </c>
      <c r="Q34">
        <v>7514</v>
      </c>
      <c r="R34">
        <v>46415.956095000001</v>
      </c>
      <c r="S34">
        <f t="shared" si="0"/>
        <v>177550.00000000003</v>
      </c>
      <c r="T34" s="21">
        <v>53929.956095000001</v>
      </c>
      <c r="U34">
        <v>2187.4448925000006</v>
      </c>
    </row>
    <row r="35" spans="1:21" x14ac:dyDescent="0.25">
      <c r="A35">
        <v>32</v>
      </c>
      <c r="B35" t="s">
        <v>32</v>
      </c>
      <c r="C35" s="21">
        <v>0</v>
      </c>
      <c r="D35" s="21">
        <v>0</v>
      </c>
      <c r="E35" s="21">
        <v>0</v>
      </c>
      <c r="F35" s="21">
        <v>0</v>
      </c>
      <c r="G35" s="21">
        <v>0</v>
      </c>
      <c r="H35" s="21">
        <v>0</v>
      </c>
      <c r="I35" s="21">
        <v>0</v>
      </c>
      <c r="J35" s="21">
        <v>0</v>
      </c>
      <c r="K35" s="21">
        <v>0</v>
      </c>
      <c r="L35" s="21">
        <v>0</v>
      </c>
      <c r="M35" s="21">
        <v>0</v>
      </c>
      <c r="N35" s="21">
        <v>0</v>
      </c>
      <c r="O35" s="21">
        <v>0</v>
      </c>
      <c r="P35" s="21">
        <v>246.5</v>
      </c>
      <c r="Q35">
        <v>11941.5</v>
      </c>
      <c r="R35">
        <v>45451.4311485</v>
      </c>
      <c r="S35">
        <f t="shared" si="0"/>
        <v>0</v>
      </c>
      <c r="T35" s="21">
        <v>57392.9311485</v>
      </c>
      <c r="U35">
        <v>0</v>
      </c>
    </row>
    <row r="36" spans="1:21" x14ac:dyDescent="0.25">
      <c r="A36">
        <v>33</v>
      </c>
      <c r="B36" t="s">
        <v>33</v>
      </c>
      <c r="C36" s="21">
        <v>33000</v>
      </c>
      <c r="D36" s="21">
        <v>2400</v>
      </c>
      <c r="E36" s="21">
        <v>19350</v>
      </c>
      <c r="F36" s="21">
        <v>22150</v>
      </c>
      <c r="G36" s="21">
        <v>0</v>
      </c>
      <c r="H36" s="21">
        <v>0</v>
      </c>
      <c r="I36" s="21">
        <v>0</v>
      </c>
      <c r="J36" s="21">
        <v>6855.5555555555557</v>
      </c>
      <c r="K36" s="21">
        <v>28133.333333333328</v>
      </c>
      <c r="L36" s="21">
        <v>725</v>
      </c>
      <c r="M36" s="21">
        <v>0</v>
      </c>
      <c r="N36" s="21">
        <v>14580</v>
      </c>
      <c r="O36" s="21">
        <v>69760</v>
      </c>
      <c r="P36" s="21">
        <v>46</v>
      </c>
      <c r="Q36">
        <v>6929</v>
      </c>
      <c r="R36">
        <v>301523.57507250004</v>
      </c>
      <c r="S36">
        <f t="shared" si="0"/>
        <v>196953.88888888888</v>
      </c>
      <c r="T36" s="21">
        <v>308452.57507250004</v>
      </c>
      <c r="U36">
        <v>84.916699999999992</v>
      </c>
    </row>
    <row r="37" spans="1:21" x14ac:dyDescent="0.25">
      <c r="A37">
        <v>34</v>
      </c>
      <c r="B37" t="s">
        <v>34</v>
      </c>
      <c r="C37" s="21">
        <v>0</v>
      </c>
      <c r="D37" s="21">
        <v>0</v>
      </c>
      <c r="E37" s="21">
        <v>0</v>
      </c>
      <c r="F37" s="21">
        <v>0</v>
      </c>
      <c r="G37" s="21">
        <v>0</v>
      </c>
      <c r="H37" s="21">
        <v>0</v>
      </c>
      <c r="I37" s="21">
        <v>0</v>
      </c>
      <c r="J37" s="21">
        <v>0</v>
      </c>
      <c r="K37" s="21">
        <v>0</v>
      </c>
      <c r="L37" s="21">
        <v>0</v>
      </c>
      <c r="M37" s="21">
        <v>0</v>
      </c>
      <c r="N37" s="21">
        <v>0</v>
      </c>
      <c r="O37" s="21">
        <v>0</v>
      </c>
      <c r="P37" s="21">
        <v>327.2</v>
      </c>
      <c r="Q37">
        <v>23906.25</v>
      </c>
      <c r="R37">
        <v>80400.949218000009</v>
      </c>
      <c r="S37">
        <f t="shared" si="0"/>
        <v>0</v>
      </c>
      <c r="T37" s="21">
        <v>104307.19921800001</v>
      </c>
      <c r="U37">
        <v>0</v>
      </c>
    </row>
    <row r="38" spans="1:21" x14ac:dyDescent="0.25">
      <c r="A38">
        <v>35</v>
      </c>
      <c r="B38" t="s">
        <v>35</v>
      </c>
      <c r="C38" s="21">
        <v>126750</v>
      </c>
      <c r="D38" s="21">
        <v>3000</v>
      </c>
      <c r="E38" s="21">
        <v>27050</v>
      </c>
      <c r="F38" s="21">
        <v>4850</v>
      </c>
      <c r="G38" s="21">
        <v>0</v>
      </c>
      <c r="H38" s="21">
        <v>0</v>
      </c>
      <c r="I38" s="21">
        <v>0</v>
      </c>
      <c r="J38" s="21">
        <v>11100</v>
      </c>
      <c r="K38" s="21">
        <v>9200</v>
      </c>
      <c r="L38" s="21">
        <v>0</v>
      </c>
      <c r="M38" s="21">
        <v>1600</v>
      </c>
      <c r="N38" s="21">
        <v>73775</v>
      </c>
      <c r="O38" s="21">
        <v>78350</v>
      </c>
      <c r="P38" s="21">
        <v>126</v>
      </c>
      <c r="Q38">
        <v>33300</v>
      </c>
      <c r="R38">
        <v>197031.07445850002</v>
      </c>
      <c r="S38">
        <f t="shared" si="0"/>
        <v>335675</v>
      </c>
      <c r="T38" s="21">
        <v>230331.07445850002</v>
      </c>
      <c r="U38">
        <v>257.47000000000003</v>
      </c>
    </row>
    <row r="39" spans="1:21" x14ac:dyDescent="0.25">
      <c r="A39">
        <v>36</v>
      </c>
      <c r="B39" t="s">
        <v>36</v>
      </c>
      <c r="C39" s="21">
        <v>0</v>
      </c>
      <c r="D39" s="21">
        <v>0</v>
      </c>
      <c r="E39" s="21">
        <v>0</v>
      </c>
      <c r="F39" s="21">
        <v>0</v>
      </c>
      <c r="G39" s="21">
        <v>0</v>
      </c>
      <c r="H39" s="21">
        <v>0</v>
      </c>
      <c r="I39" s="21">
        <v>17636.36363636364</v>
      </c>
      <c r="J39" s="21">
        <v>0</v>
      </c>
      <c r="K39" s="21">
        <v>0</v>
      </c>
      <c r="L39" s="21">
        <v>0</v>
      </c>
      <c r="M39" s="21">
        <v>0</v>
      </c>
      <c r="N39" s="21">
        <v>0</v>
      </c>
      <c r="O39" s="21">
        <v>0</v>
      </c>
      <c r="P39" s="21">
        <v>168</v>
      </c>
      <c r="Q39">
        <v>15206.5</v>
      </c>
      <c r="R39">
        <v>117565.51650750001</v>
      </c>
      <c r="S39">
        <f t="shared" si="0"/>
        <v>17636.36363636364</v>
      </c>
      <c r="T39" s="21">
        <v>132772.01650750003</v>
      </c>
      <c r="U39">
        <v>0</v>
      </c>
    </row>
    <row r="40" spans="1:21" x14ac:dyDescent="0.25">
      <c r="A40">
        <v>37</v>
      </c>
      <c r="B40" t="s">
        <v>37</v>
      </c>
      <c r="C40" s="21">
        <v>0</v>
      </c>
      <c r="D40" s="21">
        <v>0</v>
      </c>
      <c r="E40" s="21">
        <v>0</v>
      </c>
      <c r="F40" s="21">
        <v>0</v>
      </c>
      <c r="G40" s="21">
        <v>0</v>
      </c>
      <c r="H40" s="21">
        <v>0</v>
      </c>
      <c r="I40" s="21">
        <v>0</v>
      </c>
      <c r="J40" s="21">
        <v>0</v>
      </c>
      <c r="K40" s="21">
        <v>0</v>
      </c>
      <c r="L40" s="21">
        <v>0</v>
      </c>
      <c r="M40" s="21">
        <v>0</v>
      </c>
      <c r="N40" s="21">
        <v>0</v>
      </c>
      <c r="O40" s="21">
        <v>0</v>
      </c>
      <c r="P40" s="21">
        <v>702.66666666666663</v>
      </c>
      <c r="Q40">
        <v>44012.75</v>
      </c>
      <c r="R40">
        <v>167999.91882300001</v>
      </c>
      <c r="S40">
        <f t="shared" si="0"/>
        <v>0</v>
      </c>
      <c r="T40" s="21">
        <v>212012.66882300001</v>
      </c>
      <c r="U40">
        <v>0</v>
      </c>
    </row>
    <row r="41" spans="1:21" x14ac:dyDescent="0.25">
      <c r="A41">
        <v>38</v>
      </c>
      <c r="B41" t="s">
        <v>38</v>
      </c>
      <c r="C41" s="21">
        <v>0</v>
      </c>
      <c r="D41" s="21">
        <v>0</v>
      </c>
      <c r="E41" s="21">
        <v>11760</v>
      </c>
      <c r="F41" s="21">
        <v>34320</v>
      </c>
      <c r="G41" s="21">
        <v>0</v>
      </c>
      <c r="H41" s="21">
        <v>0</v>
      </c>
      <c r="I41" s="21">
        <v>0</v>
      </c>
      <c r="J41" s="21">
        <v>0</v>
      </c>
      <c r="K41" s="21">
        <v>3900</v>
      </c>
      <c r="L41" s="21">
        <v>0</v>
      </c>
      <c r="M41" s="21">
        <v>0</v>
      </c>
      <c r="N41" s="21">
        <v>4400</v>
      </c>
      <c r="O41" s="21">
        <v>49500</v>
      </c>
      <c r="P41" s="21">
        <v>63</v>
      </c>
      <c r="Q41">
        <v>5567.5</v>
      </c>
      <c r="R41">
        <v>2973.1920705000002</v>
      </c>
      <c r="S41">
        <f t="shared" si="0"/>
        <v>103880</v>
      </c>
      <c r="T41" s="21">
        <v>8540.6920705000011</v>
      </c>
      <c r="U41">
        <v>169.75</v>
      </c>
    </row>
    <row r="42" spans="1:21" x14ac:dyDescent="0.25">
      <c r="A42">
        <v>39</v>
      </c>
      <c r="B42" t="s">
        <v>39</v>
      </c>
      <c r="C42" s="21">
        <v>0</v>
      </c>
      <c r="D42" s="21">
        <v>0</v>
      </c>
      <c r="E42" s="21">
        <v>0</v>
      </c>
      <c r="F42" s="21">
        <v>0</v>
      </c>
      <c r="G42" s="21">
        <v>700</v>
      </c>
      <c r="H42" s="21">
        <v>0</v>
      </c>
      <c r="I42" s="21">
        <v>0</v>
      </c>
      <c r="J42" s="21">
        <v>0</v>
      </c>
      <c r="K42" s="21">
        <v>0</v>
      </c>
      <c r="L42" s="21">
        <v>0</v>
      </c>
      <c r="M42" s="21">
        <v>0</v>
      </c>
      <c r="N42" s="21">
        <v>0</v>
      </c>
      <c r="O42" s="21">
        <v>68086.666666666672</v>
      </c>
      <c r="P42" s="21">
        <v>206.5</v>
      </c>
      <c r="Q42">
        <v>23225.25</v>
      </c>
      <c r="R42">
        <v>462021.01543800003</v>
      </c>
      <c r="S42">
        <f t="shared" si="0"/>
        <v>68786.666666666672</v>
      </c>
      <c r="T42" s="21">
        <v>485246.26543800003</v>
      </c>
      <c r="U42">
        <v>84.3</v>
      </c>
    </row>
    <row r="43" spans="1:21" x14ac:dyDescent="0.25">
      <c r="A43">
        <v>40</v>
      </c>
      <c r="B43" t="s">
        <v>40</v>
      </c>
      <c r="C43" s="21">
        <v>0</v>
      </c>
      <c r="D43" s="21">
        <v>15500</v>
      </c>
      <c r="E43" s="21">
        <v>66350</v>
      </c>
      <c r="F43" s="21">
        <v>65875</v>
      </c>
      <c r="G43" s="21">
        <v>0</v>
      </c>
      <c r="H43" s="21">
        <v>14542.857142857139</v>
      </c>
      <c r="I43" s="21">
        <v>0</v>
      </c>
      <c r="J43" s="21">
        <v>18225</v>
      </c>
      <c r="K43" s="21">
        <v>35375</v>
      </c>
      <c r="L43" s="21">
        <v>0</v>
      </c>
      <c r="M43" s="21">
        <v>0</v>
      </c>
      <c r="N43" s="21">
        <v>5300</v>
      </c>
      <c r="O43" s="21">
        <v>8250</v>
      </c>
      <c r="P43" s="21">
        <v>15</v>
      </c>
      <c r="Q43">
        <v>1254</v>
      </c>
      <c r="R43">
        <v>58374.7755435</v>
      </c>
      <c r="S43">
        <f t="shared" si="0"/>
        <v>229417.85714285713</v>
      </c>
      <c r="T43" s="21">
        <v>59628.7755435</v>
      </c>
      <c r="U43">
        <v>0</v>
      </c>
    </row>
    <row r="44" spans="1:21" x14ac:dyDescent="0.25">
      <c r="A44">
        <v>41</v>
      </c>
      <c r="B44" t="s">
        <v>41</v>
      </c>
      <c r="C44" s="21">
        <v>0</v>
      </c>
      <c r="D44" s="21">
        <v>0</v>
      </c>
      <c r="E44" s="21">
        <v>0</v>
      </c>
      <c r="F44" s="21">
        <v>0</v>
      </c>
      <c r="G44" s="21">
        <v>2800</v>
      </c>
      <c r="H44" s="21">
        <v>0</v>
      </c>
      <c r="I44" s="21">
        <v>0</v>
      </c>
      <c r="J44" s="21">
        <v>0</v>
      </c>
      <c r="K44" s="21">
        <v>900</v>
      </c>
      <c r="L44" s="21">
        <v>0</v>
      </c>
      <c r="M44" s="21">
        <v>0</v>
      </c>
      <c r="N44" s="21">
        <v>0</v>
      </c>
      <c r="O44" s="21">
        <v>10300</v>
      </c>
      <c r="P44" s="21">
        <v>85</v>
      </c>
      <c r="Q44">
        <v>5169</v>
      </c>
      <c r="R44">
        <v>29958.540700500002</v>
      </c>
      <c r="S44">
        <f t="shared" si="0"/>
        <v>14000</v>
      </c>
      <c r="T44" s="21">
        <v>35127.540700500002</v>
      </c>
      <c r="U44">
        <v>0</v>
      </c>
    </row>
    <row r="45" spans="1:21" x14ac:dyDescent="0.25">
      <c r="A45">
        <v>42</v>
      </c>
      <c r="B45" t="s">
        <v>42</v>
      </c>
      <c r="C45" s="21">
        <v>0</v>
      </c>
      <c r="D45" s="21">
        <v>4575</v>
      </c>
      <c r="E45" s="21">
        <v>0</v>
      </c>
      <c r="F45" s="21">
        <v>4900</v>
      </c>
      <c r="G45" s="21">
        <v>14377.777777777779</v>
      </c>
      <c r="H45" s="21">
        <v>0</v>
      </c>
      <c r="I45" s="21">
        <v>0</v>
      </c>
      <c r="J45" s="21">
        <v>0</v>
      </c>
      <c r="K45" s="21">
        <v>4100</v>
      </c>
      <c r="L45" s="21">
        <v>0</v>
      </c>
      <c r="M45" s="21">
        <v>0</v>
      </c>
      <c r="N45" s="21">
        <v>0</v>
      </c>
      <c r="O45" s="21">
        <v>50500</v>
      </c>
      <c r="P45" s="21">
        <v>134</v>
      </c>
      <c r="Q45">
        <v>16287.5</v>
      </c>
      <c r="R45">
        <v>47438.970795000001</v>
      </c>
      <c r="S45">
        <f t="shared" si="0"/>
        <v>78452.777777777781</v>
      </c>
      <c r="T45" s="21">
        <v>63726.470795000001</v>
      </c>
      <c r="U45">
        <v>0</v>
      </c>
    </row>
    <row r="46" spans="1:21" x14ac:dyDescent="0.25">
      <c r="A46">
        <v>43</v>
      </c>
      <c r="B46" t="s">
        <v>43</v>
      </c>
      <c r="C46" s="21">
        <v>0</v>
      </c>
      <c r="D46" s="21">
        <v>20966.666666666672</v>
      </c>
      <c r="E46" s="21">
        <v>0</v>
      </c>
      <c r="F46" s="21">
        <v>8000</v>
      </c>
      <c r="G46" s="21">
        <v>4472.727272727273</v>
      </c>
      <c r="H46" s="21">
        <v>0</v>
      </c>
      <c r="I46" s="21">
        <v>0</v>
      </c>
      <c r="J46" s="21">
        <v>0</v>
      </c>
      <c r="K46" s="21">
        <v>8433.3333333333339</v>
      </c>
      <c r="L46" s="21">
        <v>0</v>
      </c>
      <c r="M46" s="21">
        <v>0</v>
      </c>
      <c r="N46" s="21">
        <v>0</v>
      </c>
      <c r="O46" s="21">
        <v>45700</v>
      </c>
      <c r="P46" s="21">
        <v>492</v>
      </c>
      <c r="Q46">
        <v>40297</v>
      </c>
      <c r="R46">
        <v>192662.80168950002</v>
      </c>
      <c r="S46">
        <f t="shared" si="0"/>
        <v>87572.727272727279</v>
      </c>
      <c r="T46" s="21">
        <v>232959.80168950002</v>
      </c>
      <c r="U46">
        <v>292.10579999999999</v>
      </c>
    </row>
    <row r="47" spans="1:21" x14ac:dyDescent="0.25">
      <c r="A47">
        <v>44</v>
      </c>
      <c r="B47" t="s">
        <v>44</v>
      </c>
      <c r="C47" s="21">
        <v>0</v>
      </c>
      <c r="D47" s="21">
        <v>0</v>
      </c>
      <c r="E47" s="21">
        <v>19766.666666666672</v>
      </c>
      <c r="F47" s="21">
        <v>39355.555555555547</v>
      </c>
      <c r="G47" s="21">
        <v>0</v>
      </c>
      <c r="H47" s="21">
        <v>12025</v>
      </c>
      <c r="I47" s="21">
        <v>0</v>
      </c>
      <c r="J47" s="21">
        <v>0</v>
      </c>
      <c r="K47" s="21">
        <v>8750</v>
      </c>
      <c r="L47" s="21">
        <v>0</v>
      </c>
      <c r="M47" s="21">
        <v>0</v>
      </c>
      <c r="N47" s="21">
        <v>6033.333333333333</v>
      </c>
      <c r="O47" s="21">
        <v>35333.333333333343</v>
      </c>
      <c r="P47" s="21">
        <v>50</v>
      </c>
      <c r="Q47">
        <v>10541.5</v>
      </c>
      <c r="R47">
        <v>136929.40562249999</v>
      </c>
      <c r="S47">
        <f t="shared" si="0"/>
        <v>121263.88888888889</v>
      </c>
      <c r="T47" s="21">
        <v>147470.90562249999</v>
      </c>
      <c r="U47">
        <v>14.762499999999999</v>
      </c>
    </row>
    <row r="48" spans="1:21" x14ac:dyDescent="0.25">
      <c r="A48">
        <v>45</v>
      </c>
      <c r="B48" t="s">
        <v>45</v>
      </c>
      <c r="C48" s="21">
        <v>1000</v>
      </c>
      <c r="D48" s="21">
        <v>10800</v>
      </c>
      <c r="E48" s="21">
        <v>0</v>
      </c>
      <c r="F48" s="21">
        <v>2650</v>
      </c>
      <c r="G48" s="21">
        <v>0</v>
      </c>
      <c r="H48" s="21">
        <v>0</v>
      </c>
      <c r="I48" s="21">
        <v>30990</v>
      </c>
      <c r="J48" s="21">
        <v>0</v>
      </c>
      <c r="K48" s="21">
        <v>1600</v>
      </c>
      <c r="L48" s="21">
        <v>1900</v>
      </c>
      <c r="M48" s="21">
        <v>0</v>
      </c>
      <c r="N48" s="21">
        <v>0</v>
      </c>
      <c r="O48" s="21">
        <v>4250</v>
      </c>
      <c r="P48" s="21">
        <v>181</v>
      </c>
      <c r="Q48">
        <v>24192.25</v>
      </c>
      <c r="R48">
        <v>177014.902275</v>
      </c>
      <c r="S48">
        <f t="shared" si="0"/>
        <v>53190</v>
      </c>
      <c r="T48" s="21">
        <v>201207.152275</v>
      </c>
      <c r="U48">
        <v>792.09249999999997</v>
      </c>
    </row>
    <row r="49" spans="1:21" x14ac:dyDescent="0.25">
      <c r="A49">
        <v>46</v>
      </c>
      <c r="B49" t="s">
        <v>46</v>
      </c>
      <c r="C49" s="21">
        <v>0</v>
      </c>
      <c r="D49" s="21">
        <v>0</v>
      </c>
      <c r="E49" s="21">
        <v>0</v>
      </c>
      <c r="F49" s="21">
        <v>0</v>
      </c>
      <c r="G49" s="21">
        <v>1000</v>
      </c>
      <c r="H49" s="21">
        <v>0</v>
      </c>
      <c r="I49" s="21">
        <v>0</v>
      </c>
      <c r="J49" s="21">
        <v>0</v>
      </c>
      <c r="K49" s="21">
        <v>0</v>
      </c>
      <c r="L49" s="21">
        <v>0</v>
      </c>
      <c r="M49" s="21">
        <v>0</v>
      </c>
      <c r="N49" s="21">
        <v>0</v>
      </c>
      <c r="O49" s="21">
        <v>900</v>
      </c>
      <c r="P49" s="21">
        <v>245</v>
      </c>
      <c r="Q49">
        <v>5280</v>
      </c>
      <c r="R49">
        <v>44956.380991500002</v>
      </c>
      <c r="S49">
        <f t="shared" si="0"/>
        <v>1900</v>
      </c>
      <c r="T49" s="21">
        <v>50236.380991500002</v>
      </c>
      <c r="U49">
        <v>0</v>
      </c>
    </row>
    <row r="50" spans="1:21" x14ac:dyDescent="0.25">
      <c r="A50">
        <v>47</v>
      </c>
      <c r="B50" t="s">
        <v>47</v>
      </c>
      <c r="C50" s="21">
        <v>0</v>
      </c>
      <c r="D50" s="21">
        <v>0</v>
      </c>
      <c r="E50" s="21">
        <v>0</v>
      </c>
      <c r="F50" s="21">
        <v>6233.333333333333</v>
      </c>
      <c r="G50" s="21">
        <v>12912.5</v>
      </c>
      <c r="H50" s="21">
        <v>1000</v>
      </c>
      <c r="I50" s="21">
        <v>0</v>
      </c>
      <c r="J50" s="21">
        <v>0</v>
      </c>
      <c r="K50" s="21">
        <v>0</v>
      </c>
      <c r="L50" s="21">
        <v>0</v>
      </c>
      <c r="M50" s="21">
        <v>0</v>
      </c>
      <c r="N50" s="21">
        <v>0</v>
      </c>
      <c r="O50" s="21">
        <v>9060</v>
      </c>
      <c r="P50" s="21">
        <v>750</v>
      </c>
      <c r="Q50">
        <v>46441</v>
      </c>
      <c r="R50">
        <v>214084.062324</v>
      </c>
      <c r="S50">
        <f t="shared" si="0"/>
        <v>29205.833333333332</v>
      </c>
      <c r="T50" s="21">
        <v>260525.062324</v>
      </c>
      <c r="U50">
        <v>138.84</v>
      </c>
    </row>
    <row r="51" spans="1:21" x14ac:dyDescent="0.25">
      <c r="A51">
        <v>48</v>
      </c>
      <c r="B51" t="s">
        <v>48</v>
      </c>
      <c r="C51" s="21">
        <v>0</v>
      </c>
      <c r="D51" s="21">
        <v>1150</v>
      </c>
      <c r="E51" s="21">
        <v>2560</v>
      </c>
      <c r="F51" s="21">
        <v>25090</v>
      </c>
      <c r="G51" s="21">
        <v>3800</v>
      </c>
      <c r="H51" s="21">
        <v>0</v>
      </c>
      <c r="I51" s="21">
        <v>0</v>
      </c>
      <c r="J51" s="21">
        <v>500</v>
      </c>
      <c r="K51" s="21">
        <v>7200</v>
      </c>
      <c r="L51" s="21">
        <v>0</v>
      </c>
      <c r="M51" s="21">
        <v>0</v>
      </c>
      <c r="N51" s="21">
        <v>2030</v>
      </c>
      <c r="O51" s="21">
        <v>51750</v>
      </c>
      <c r="P51" s="21">
        <v>64</v>
      </c>
      <c r="Q51">
        <v>8658</v>
      </c>
      <c r="R51">
        <v>4095.8395065000004</v>
      </c>
      <c r="S51">
        <f t="shared" si="0"/>
        <v>94080</v>
      </c>
      <c r="T51" s="21">
        <v>12753.8395065</v>
      </c>
      <c r="U51">
        <v>0</v>
      </c>
    </row>
    <row r="52" spans="1:21" x14ac:dyDescent="0.25">
      <c r="A52">
        <v>49</v>
      </c>
      <c r="B52" t="s">
        <v>49</v>
      </c>
      <c r="C52" s="21">
        <v>0</v>
      </c>
      <c r="D52" s="21">
        <v>1800</v>
      </c>
      <c r="E52" s="21">
        <v>0</v>
      </c>
      <c r="F52" s="21">
        <v>0</v>
      </c>
      <c r="G52" s="21">
        <v>6720</v>
      </c>
      <c r="H52" s="21">
        <v>0</v>
      </c>
      <c r="I52" s="21">
        <v>0</v>
      </c>
      <c r="J52" s="21">
        <v>0</v>
      </c>
      <c r="K52" s="21">
        <v>6325</v>
      </c>
      <c r="L52" s="21">
        <v>700</v>
      </c>
      <c r="M52" s="21">
        <v>0</v>
      </c>
      <c r="N52" s="21">
        <v>0</v>
      </c>
      <c r="O52" s="21">
        <v>30400</v>
      </c>
      <c r="P52" s="21">
        <v>248</v>
      </c>
      <c r="Q52">
        <v>65151</v>
      </c>
      <c r="R52">
        <v>318552.98912099999</v>
      </c>
      <c r="S52">
        <f t="shared" si="0"/>
        <v>45945</v>
      </c>
      <c r="T52" s="21">
        <v>383703.98912099999</v>
      </c>
      <c r="U52">
        <v>392.47499999999997</v>
      </c>
    </row>
    <row r="53" spans="1:21" x14ac:dyDescent="0.25">
      <c r="A53">
        <v>50</v>
      </c>
      <c r="B53" t="s">
        <v>50</v>
      </c>
      <c r="C53" s="21">
        <v>0</v>
      </c>
      <c r="D53" s="21">
        <v>10000</v>
      </c>
      <c r="E53" s="21">
        <v>0</v>
      </c>
      <c r="F53" s="21">
        <v>600</v>
      </c>
      <c r="G53" s="21">
        <v>18485.71428571429</v>
      </c>
      <c r="H53" s="21">
        <v>0</v>
      </c>
      <c r="I53" s="21">
        <v>0</v>
      </c>
      <c r="J53" s="21">
        <v>0</v>
      </c>
      <c r="K53" s="21">
        <v>4500</v>
      </c>
      <c r="L53" s="21">
        <v>0</v>
      </c>
      <c r="M53" s="21">
        <v>0</v>
      </c>
      <c r="N53" s="21">
        <v>600</v>
      </c>
      <c r="O53" s="21">
        <v>16233.33333333333</v>
      </c>
      <c r="P53" s="21">
        <v>220</v>
      </c>
      <c r="Q53">
        <v>26847.5</v>
      </c>
      <c r="R53">
        <v>314613.048159</v>
      </c>
      <c r="S53">
        <f t="shared" si="0"/>
        <v>50419.047619047618</v>
      </c>
      <c r="T53" s="21">
        <v>341460.548159</v>
      </c>
      <c r="U53">
        <v>0</v>
      </c>
    </row>
    <row r="54" spans="1:21" x14ac:dyDescent="0.25">
      <c r="A54">
        <v>51</v>
      </c>
      <c r="B54" t="s">
        <v>51</v>
      </c>
      <c r="C54" s="21">
        <v>0</v>
      </c>
      <c r="D54" s="21">
        <v>0</v>
      </c>
      <c r="E54" s="21">
        <v>0</v>
      </c>
      <c r="F54" s="21">
        <v>28840</v>
      </c>
      <c r="G54" s="21">
        <v>0</v>
      </c>
      <c r="H54" s="21">
        <v>0</v>
      </c>
      <c r="I54" s="21">
        <v>0</v>
      </c>
      <c r="J54" s="21">
        <v>0</v>
      </c>
      <c r="K54" s="21">
        <v>0</v>
      </c>
      <c r="L54" s="21">
        <v>0</v>
      </c>
      <c r="M54" s="21">
        <v>0</v>
      </c>
      <c r="N54" s="21">
        <v>0</v>
      </c>
      <c r="O54" s="21">
        <v>25650</v>
      </c>
      <c r="P54" s="21">
        <v>47</v>
      </c>
      <c r="Q54">
        <v>4842.25</v>
      </c>
      <c r="R54">
        <v>16287.283602000001</v>
      </c>
      <c r="S54">
        <f t="shared" si="0"/>
        <v>54490</v>
      </c>
      <c r="T54" s="21">
        <v>21129.533602000003</v>
      </c>
      <c r="U54">
        <v>187.26587499999999</v>
      </c>
    </row>
    <row r="55" spans="1:21" x14ac:dyDescent="0.25">
      <c r="A55">
        <v>52</v>
      </c>
      <c r="B55" t="s">
        <v>52</v>
      </c>
      <c r="C55" s="21">
        <v>0</v>
      </c>
      <c r="D55" s="21">
        <v>0</v>
      </c>
      <c r="E55" s="21">
        <v>0</v>
      </c>
      <c r="F55" s="21">
        <v>0</v>
      </c>
      <c r="G55" s="21">
        <v>0</v>
      </c>
      <c r="H55" s="21">
        <v>0</v>
      </c>
      <c r="I55" s="21">
        <v>0</v>
      </c>
      <c r="J55" s="21">
        <v>0</v>
      </c>
      <c r="K55" s="21">
        <v>0</v>
      </c>
      <c r="L55" s="21">
        <v>0</v>
      </c>
      <c r="M55" s="21">
        <v>0</v>
      </c>
      <c r="N55" s="21">
        <v>0</v>
      </c>
      <c r="O55" s="21">
        <v>0</v>
      </c>
      <c r="P55" s="21">
        <v>80</v>
      </c>
      <c r="Q55" t="e">
        <v>#DIV/0!</v>
      </c>
      <c r="R55">
        <v>78193.461411000011</v>
      </c>
      <c r="S55">
        <f t="shared" si="0"/>
        <v>0</v>
      </c>
      <c r="T55" s="21" t="e">
        <v>#DIV/0!</v>
      </c>
      <c r="U55">
        <v>0</v>
      </c>
    </row>
    <row r="56" spans="1:21" x14ac:dyDescent="0.25">
      <c r="A56">
        <v>53</v>
      </c>
      <c r="B56" t="s">
        <v>53</v>
      </c>
      <c r="C56" s="21">
        <v>0</v>
      </c>
      <c r="D56" s="21">
        <v>0</v>
      </c>
      <c r="E56" s="21">
        <v>0</v>
      </c>
      <c r="F56" s="21">
        <v>0</v>
      </c>
      <c r="G56" s="21">
        <v>0</v>
      </c>
      <c r="H56" s="21">
        <v>0</v>
      </c>
      <c r="I56" s="21">
        <v>0</v>
      </c>
      <c r="J56" s="21">
        <v>0</v>
      </c>
      <c r="K56" s="21">
        <v>0</v>
      </c>
      <c r="L56" s="21">
        <v>0</v>
      </c>
      <c r="M56" s="21">
        <v>0</v>
      </c>
      <c r="N56" s="21">
        <v>0</v>
      </c>
      <c r="O56" s="21">
        <v>0</v>
      </c>
      <c r="P56" s="21">
        <v>0</v>
      </c>
      <c r="Q56">
        <v>1040</v>
      </c>
      <c r="R56">
        <v>3.7807065000000004</v>
      </c>
      <c r="S56">
        <f t="shared" si="0"/>
        <v>0</v>
      </c>
      <c r="T56" s="21">
        <v>1043.7807065</v>
      </c>
      <c r="U56">
        <v>0</v>
      </c>
    </row>
    <row r="57" spans="1:21" x14ac:dyDescent="0.25">
      <c r="A57">
        <v>54</v>
      </c>
      <c r="B57" t="s">
        <v>54</v>
      </c>
      <c r="C57" s="21">
        <v>0</v>
      </c>
      <c r="D57" s="21">
        <v>3800</v>
      </c>
      <c r="E57" s="21">
        <v>100640</v>
      </c>
      <c r="F57" s="21">
        <v>112420</v>
      </c>
      <c r="G57" s="21">
        <v>0</v>
      </c>
      <c r="H57" s="21">
        <v>0</v>
      </c>
      <c r="I57" s="21">
        <v>0</v>
      </c>
      <c r="J57" s="21">
        <v>6250</v>
      </c>
      <c r="K57" s="21">
        <v>11300</v>
      </c>
      <c r="L57" s="21">
        <v>0</v>
      </c>
      <c r="M57" s="21">
        <v>1050</v>
      </c>
      <c r="N57" s="21">
        <v>4875</v>
      </c>
      <c r="O57" s="21">
        <v>25100</v>
      </c>
      <c r="P57" s="21">
        <v>40</v>
      </c>
      <c r="Q57">
        <v>2875.75</v>
      </c>
      <c r="R57">
        <v>128704.14504</v>
      </c>
      <c r="S57">
        <f t="shared" si="0"/>
        <v>265435</v>
      </c>
      <c r="T57" s="21">
        <v>131579.89504</v>
      </c>
      <c r="U57">
        <v>64.125</v>
      </c>
    </row>
    <row r="58" spans="1:21" x14ac:dyDescent="0.25">
      <c r="A58">
        <v>55</v>
      </c>
      <c r="B58" t="s">
        <v>55</v>
      </c>
      <c r="C58" s="21">
        <v>0</v>
      </c>
      <c r="D58" s="21">
        <v>0</v>
      </c>
      <c r="E58" s="21">
        <v>0</v>
      </c>
      <c r="F58" s="21">
        <v>0</v>
      </c>
      <c r="G58" s="21">
        <v>0</v>
      </c>
      <c r="H58" s="21">
        <v>0</v>
      </c>
      <c r="I58" s="21">
        <v>0</v>
      </c>
      <c r="J58" s="21">
        <v>0</v>
      </c>
      <c r="K58" s="21">
        <v>0</v>
      </c>
      <c r="L58" s="21">
        <v>0</v>
      </c>
      <c r="M58" s="21">
        <v>0</v>
      </c>
      <c r="N58" s="21">
        <v>0</v>
      </c>
      <c r="O58" s="21">
        <v>0</v>
      </c>
      <c r="P58" s="21">
        <v>49</v>
      </c>
      <c r="Q58">
        <v>3819.25</v>
      </c>
      <c r="R58">
        <v>56019.172999500006</v>
      </c>
      <c r="S58">
        <f t="shared" si="0"/>
        <v>0</v>
      </c>
      <c r="T58" s="21">
        <v>59838.422999500006</v>
      </c>
      <c r="U58">
        <v>0</v>
      </c>
    </row>
    <row r="59" spans="1:21" x14ac:dyDescent="0.25">
      <c r="A59">
        <v>56</v>
      </c>
      <c r="B59" t="s">
        <v>56</v>
      </c>
      <c r="C59" s="21">
        <v>110833.3333333333</v>
      </c>
      <c r="D59" s="21">
        <v>2533.333333333333</v>
      </c>
      <c r="E59" s="21">
        <v>0</v>
      </c>
      <c r="F59" s="21">
        <v>29300</v>
      </c>
      <c r="G59" s="21">
        <v>0</v>
      </c>
      <c r="H59" s="21">
        <v>0</v>
      </c>
      <c r="I59" s="21">
        <v>0</v>
      </c>
      <c r="J59" s="21">
        <v>11600</v>
      </c>
      <c r="K59" s="21">
        <v>10033.33333333333</v>
      </c>
      <c r="L59" s="21">
        <v>0</v>
      </c>
      <c r="M59" s="21">
        <v>2766.6666666666665</v>
      </c>
      <c r="N59" s="21">
        <v>79037.5</v>
      </c>
      <c r="O59" s="21">
        <v>34600</v>
      </c>
      <c r="P59" s="21">
        <v>46</v>
      </c>
      <c r="Q59">
        <v>25375</v>
      </c>
      <c r="R59">
        <v>597091.20304050006</v>
      </c>
      <c r="S59">
        <f t="shared" si="0"/>
        <v>280704.16666666663</v>
      </c>
      <c r="T59" s="21">
        <v>622466.20304050006</v>
      </c>
      <c r="U59">
        <v>76.075000000000003</v>
      </c>
    </row>
    <row r="60" spans="1:21" x14ac:dyDescent="0.25">
      <c r="A60">
        <v>57</v>
      </c>
      <c r="B60" t="s">
        <v>57</v>
      </c>
      <c r="C60" s="21">
        <v>0</v>
      </c>
      <c r="D60" s="21">
        <v>3800</v>
      </c>
      <c r="E60" s="21">
        <v>0</v>
      </c>
      <c r="F60" s="21">
        <v>0</v>
      </c>
      <c r="G60" s="21">
        <v>0</v>
      </c>
      <c r="H60" s="21">
        <v>0</v>
      </c>
      <c r="I60" s="21">
        <v>0</v>
      </c>
      <c r="J60" s="21">
        <v>0</v>
      </c>
      <c r="K60" s="21">
        <v>0</v>
      </c>
      <c r="L60" s="21">
        <v>4200</v>
      </c>
      <c r="M60" s="21">
        <v>0</v>
      </c>
      <c r="N60" s="21">
        <v>0</v>
      </c>
      <c r="O60" s="21">
        <v>6400</v>
      </c>
      <c r="P60" s="21">
        <v>237.5</v>
      </c>
      <c r="Q60">
        <v>14697.75</v>
      </c>
      <c r="R60">
        <v>85432.402386000002</v>
      </c>
      <c r="S60">
        <f t="shared" si="0"/>
        <v>14400</v>
      </c>
      <c r="T60" s="21">
        <v>100130.152386</v>
      </c>
      <c r="U60">
        <v>628.80399999999997</v>
      </c>
    </row>
    <row r="61" spans="1:21" x14ac:dyDescent="0.25">
      <c r="A61">
        <v>58</v>
      </c>
      <c r="B61" t="s">
        <v>58</v>
      </c>
      <c r="C61" s="21">
        <v>0</v>
      </c>
      <c r="D61" s="21">
        <v>0</v>
      </c>
      <c r="E61" s="21">
        <v>57077.777777777781</v>
      </c>
      <c r="F61" s="21">
        <v>259166.66666666669</v>
      </c>
      <c r="G61" s="21">
        <v>0</v>
      </c>
      <c r="H61" s="21">
        <v>7675</v>
      </c>
      <c r="I61" s="21">
        <v>0</v>
      </c>
      <c r="J61" s="21">
        <v>9500</v>
      </c>
      <c r="K61" s="21">
        <v>75450</v>
      </c>
      <c r="L61" s="21">
        <v>0</v>
      </c>
      <c r="M61" s="21">
        <v>4000</v>
      </c>
      <c r="N61" s="21">
        <v>19033.333333333328</v>
      </c>
      <c r="O61" s="21">
        <v>11700</v>
      </c>
      <c r="P61" s="21">
        <v>108</v>
      </c>
      <c r="Q61">
        <v>7015.5</v>
      </c>
      <c r="R61">
        <v>81710.630428500008</v>
      </c>
      <c r="S61">
        <f t="shared" si="0"/>
        <v>443602.77777777781</v>
      </c>
      <c r="T61" s="21">
        <v>88726.130428500008</v>
      </c>
      <c r="U61">
        <v>98.300416666666649</v>
      </c>
    </row>
    <row r="62" spans="1:21" x14ac:dyDescent="0.25">
      <c r="A62">
        <v>59</v>
      </c>
      <c r="B62" t="s">
        <v>59</v>
      </c>
      <c r="C62" s="21">
        <v>54166.666666666657</v>
      </c>
      <c r="D62" s="21">
        <v>3200</v>
      </c>
      <c r="E62" s="21">
        <v>15466.66666666667</v>
      </c>
      <c r="F62" s="21">
        <v>8133.333333333333</v>
      </c>
      <c r="G62" s="21">
        <v>2100</v>
      </c>
      <c r="H62" s="21">
        <v>0</v>
      </c>
      <c r="I62" s="21">
        <v>0</v>
      </c>
      <c r="J62" s="21">
        <v>19180</v>
      </c>
      <c r="K62" s="21">
        <v>35720</v>
      </c>
      <c r="L62" s="21">
        <v>0</v>
      </c>
      <c r="M62" s="21">
        <v>4500</v>
      </c>
      <c r="N62" s="21">
        <v>56350</v>
      </c>
      <c r="O62" s="21">
        <v>150600</v>
      </c>
      <c r="P62" s="21">
        <v>0</v>
      </c>
      <c r="Q62">
        <v>25755.75</v>
      </c>
      <c r="R62">
        <v>490099.4330355</v>
      </c>
      <c r="S62">
        <f t="shared" si="0"/>
        <v>349416.66666666663</v>
      </c>
      <c r="T62" s="21">
        <v>515855.1830355</v>
      </c>
      <c r="U62">
        <v>240</v>
      </c>
    </row>
    <row r="63" spans="1:21" x14ac:dyDescent="0.25">
      <c r="A63">
        <v>60</v>
      </c>
      <c r="B63" t="s">
        <v>60</v>
      </c>
      <c r="C63" s="21">
        <v>0</v>
      </c>
      <c r="D63" s="21">
        <v>10900</v>
      </c>
      <c r="E63" s="21">
        <v>0</v>
      </c>
      <c r="F63" s="21">
        <v>1700</v>
      </c>
      <c r="G63" s="21">
        <v>0</v>
      </c>
      <c r="H63" s="21">
        <v>0</v>
      </c>
      <c r="I63" s="21">
        <v>0</v>
      </c>
      <c r="J63" s="21">
        <v>0</v>
      </c>
      <c r="K63" s="21">
        <v>8300</v>
      </c>
      <c r="L63" s="21">
        <v>9183.3333333333339</v>
      </c>
      <c r="M63" s="21">
        <v>0</v>
      </c>
      <c r="N63" s="21">
        <v>0</v>
      </c>
      <c r="O63" s="21">
        <v>10257.142857142861</v>
      </c>
      <c r="P63" s="21">
        <v>143</v>
      </c>
      <c r="Q63">
        <v>25585.75</v>
      </c>
      <c r="R63">
        <v>59301.2710305</v>
      </c>
      <c r="S63">
        <f t="shared" si="0"/>
        <v>40340.476190476198</v>
      </c>
      <c r="T63" s="21">
        <v>84887.021030500007</v>
      </c>
      <c r="U63">
        <v>1581.952222222222</v>
      </c>
    </row>
    <row r="64" spans="1:21" x14ac:dyDescent="0.25">
      <c r="A64">
        <v>61</v>
      </c>
      <c r="B64" t="s">
        <v>61</v>
      </c>
      <c r="C64" s="21">
        <v>0</v>
      </c>
      <c r="D64" s="21">
        <v>3366.666666666667</v>
      </c>
      <c r="E64" s="21">
        <v>0</v>
      </c>
      <c r="F64" s="21">
        <v>0</v>
      </c>
      <c r="G64" s="21">
        <v>3357.1428571428569</v>
      </c>
      <c r="H64" s="21">
        <v>0</v>
      </c>
      <c r="I64" s="21">
        <v>0</v>
      </c>
      <c r="J64" s="21">
        <v>0</v>
      </c>
      <c r="K64" s="21">
        <v>10250</v>
      </c>
      <c r="L64" s="21">
        <v>900</v>
      </c>
      <c r="M64" s="21">
        <v>0</v>
      </c>
      <c r="N64" s="21">
        <v>0</v>
      </c>
      <c r="O64" s="21">
        <v>35720</v>
      </c>
      <c r="P64" s="21">
        <v>313</v>
      </c>
      <c r="Q64">
        <v>15036.75</v>
      </c>
      <c r="R64">
        <v>270271.143171</v>
      </c>
      <c r="S64">
        <f t="shared" si="0"/>
        <v>53593.809523809527</v>
      </c>
      <c r="T64" s="21">
        <v>285307.893171</v>
      </c>
      <c r="U64">
        <v>85.27000000000001</v>
      </c>
    </row>
    <row r="65" spans="1:21" x14ac:dyDescent="0.25">
      <c r="A65">
        <v>62</v>
      </c>
      <c r="B65" t="s">
        <v>62</v>
      </c>
      <c r="C65" s="21">
        <v>0</v>
      </c>
      <c r="D65" s="21">
        <v>5383.333333333333</v>
      </c>
      <c r="E65" s="21">
        <v>0</v>
      </c>
      <c r="F65" s="21">
        <v>600</v>
      </c>
      <c r="G65" s="21">
        <v>400</v>
      </c>
      <c r="H65" s="21">
        <v>0</v>
      </c>
      <c r="I65" s="21">
        <v>0</v>
      </c>
      <c r="J65" s="21">
        <v>0</v>
      </c>
      <c r="K65" s="21">
        <v>0</v>
      </c>
      <c r="L65" s="21">
        <v>0</v>
      </c>
      <c r="M65" s="21">
        <v>0</v>
      </c>
      <c r="N65" s="21">
        <v>0</v>
      </c>
      <c r="O65" s="21">
        <v>1500</v>
      </c>
      <c r="P65" s="21">
        <v>221</v>
      </c>
      <c r="Q65">
        <v>49378.75</v>
      </c>
      <c r="R65">
        <v>283272.54803549999</v>
      </c>
      <c r="S65">
        <f t="shared" si="0"/>
        <v>7883.333333333333</v>
      </c>
      <c r="T65" s="21">
        <v>332651.29803549999</v>
      </c>
      <c r="U65">
        <v>0</v>
      </c>
    </row>
    <row r="66" spans="1:21" x14ac:dyDescent="0.25">
      <c r="A66">
        <v>63</v>
      </c>
      <c r="B66" t="s">
        <v>63</v>
      </c>
      <c r="C66" s="21">
        <v>0</v>
      </c>
      <c r="D66" s="21">
        <v>0</v>
      </c>
      <c r="E66" s="21">
        <v>5514.2857142857147</v>
      </c>
      <c r="F66" s="21">
        <v>23685.71428571429</v>
      </c>
      <c r="G66" s="21">
        <v>0</v>
      </c>
      <c r="H66" s="21">
        <v>0</v>
      </c>
      <c r="I66" s="21">
        <v>0</v>
      </c>
      <c r="J66" s="21">
        <v>0</v>
      </c>
      <c r="K66" s="21">
        <v>0</v>
      </c>
      <c r="L66" s="21">
        <v>0</v>
      </c>
      <c r="M66" s="21">
        <v>0</v>
      </c>
      <c r="N66" s="21">
        <v>0</v>
      </c>
      <c r="O66" s="21">
        <v>14975</v>
      </c>
      <c r="P66" s="21">
        <v>36</v>
      </c>
      <c r="Q66">
        <v>5512</v>
      </c>
      <c r="R66">
        <v>108828.97096950001</v>
      </c>
      <c r="S66">
        <f t="shared" si="0"/>
        <v>44175</v>
      </c>
      <c r="T66" s="21">
        <v>114340.97096950001</v>
      </c>
      <c r="U66">
        <v>0</v>
      </c>
    </row>
    <row r="67" spans="1:21" x14ac:dyDescent="0.25">
      <c r="A67">
        <v>64</v>
      </c>
      <c r="B67" t="s">
        <v>64</v>
      </c>
      <c r="C67" s="21">
        <v>0</v>
      </c>
      <c r="D67" s="21">
        <v>0</v>
      </c>
      <c r="E67" s="21">
        <v>0</v>
      </c>
      <c r="F67" s="21">
        <v>0</v>
      </c>
      <c r="G67" s="21">
        <v>0</v>
      </c>
      <c r="H67" s="21">
        <v>0</v>
      </c>
      <c r="I67" s="21">
        <v>0</v>
      </c>
      <c r="J67" s="21">
        <v>0</v>
      </c>
      <c r="K67" s="21">
        <v>0</v>
      </c>
      <c r="L67" s="21">
        <v>0</v>
      </c>
      <c r="M67" s="21">
        <v>0</v>
      </c>
      <c r="N67" s="21">
        <v>0</v>
      </c>
      <c r="O67" s="21">
        <v>1100</v>
      </c>
      <c r="P67" s="21">
        <v>71</v>
      </c>
      <c r="Q67">
        <v>2287.75</v>
      </c>
      <c r="R67">
        <v>158185.649538</v>
      </c>
      <c r="S67">
        <f t="shared" si="0"/>
        <v>1100</v>
      </c>
      <c r="T67" s="21">
        <v>160473.399538</v>
      </c>
      <c r="U67">
        <v>35.26</v>
      </c>
    </row>
    <row r="68" spans="1:21" x14ac:dyDescent="0.25">
      <c r="A68">
        <v>65</v>
      </c>
      <c r="B68" t="s">
        <v>65</v>
      </c>
      <c r="C68" s="21">
        <v>0</v>
      </c>
      <c r="D68" s="21">
        <v>2100</v>
      </c>
      <c r="E68" s="21">
        <v>7928.5714285714284</v>
      </c>
      <c r="F68" s="21">
        <v>6100</v>
      </c>
      <c r="G68" s="21">
        <v>0</v>
      </c>
      <c r="H68" s="21">
        <v>4850</v>
      </c>
      <c r="I68" s="21">
        <v>0</v>
      </c>
      <c r="J68" s="21">
        <v>500</v>
      </c>
      <c r="K68" s="21">
        <v>1700</v>
      </c>
      <c r="L68" s="21">
        <v>0</v>
      </c>
      <c r="M68" s="21">
        <v>0</v>
      </c>
      <c r="N68" s="21">
        <v>3800</v>
      </c>
      <c r="O68" s="21">
        <v>10700</v>
      </c>
      <c r="P68" s="21">
        <v>150</v>
      </c>
      <c r="Q68">
        <v>6438.5</v>
      </c>
      <c r="R68">
        <v>203285.91977100002</v>
      </c>
      <c r="S68">
        <f t="shared" ref="S68:S131" si="1">SUM(C68:O68)</f>
        <v>37678.571428571428</v>
      </c>
      <c r="T68" s="21">
        <v>209724.41977100002</v>
      </c>
      <c r="U68">
        <v>0</v>
      </c>
    </row>
    <row r="69" spans="1:21" x14ac:dyDescent="0.25">
      <c r="A69">
        <v>66</v>
      </c>
      <c r="B69" t="s">
        <v>66</v>
      </c>
      <c r="C69" s="21">
        <v>0</v>
      </c>
      <c r="D69" s="21">
        <v>0</v>
      </c>
      <c r="E69" s="21">
        <v>0</v>
      </c>
      <c r="F69" s="21">
        <v>0</v>
      </c>
      <c r="G69" s="21">
        <v>0</v>
      </c>
      <c r="H69" s="21">
        <v>0</v>
      </c>
      <c r="I69" s="21">
        <v>0</v>
      </c>
      <c r="J69" s="21">
        <v>0</v>
      </c>
      <c r="K69" s="21">
        <v>0</v>
      </c>
      <c r="L69" s="21">
        <v>0</v>
      </c>
      <c r="M69" s="21">
        <v>0</v>
      </c>
      <c r="N69" s="21">
        <v>0</v>
      </c>
      <c r="O69" s="21">
        <v>0</v>
      </c>
      <c r="P69" s="21">
        <v>323.66666666666669</v>
      </c>
      <c r="Q69">
        <v>7957</v>
      </c>
      <c r="R69">
        <v>283283.445366</v>
      </c>
      <c r="S69">
        <f t="shared" si="1"/>
        <v>0</v>
      </c>
      <c r="T69" s="21">
        <v>291240.445366</v>
      </c>
      <c r="U69">
        <v>0</v>
      </c>
    </row>
    <row r="70" spans="1:21" x14ac:dyDescent="0.25">
      <c r="A70">
        <v>67</v>
      </c>
      <c r="B70" t="s">
        <v>67</v>
      </c>
      <c r="C70" s="21">
        <v>0</v>
      </c>
      <c r="D70" s="21">
        <v>0</v>
      </c>
      <c r="E70" s="21">
        <v>0</v>
      </c>
      <c r="F70" s="21">
        <v>2500</v>
      </c>
      <c r="G70" s="21">
        <v>2500</v>
      </c>
      <c r="H70" s="21">
        <v>0</v>
      </c>
      <c r="I70" s="21">
        <v>0</v>
      </c>
      <c r="J70" s="21">
        <v>0</v>
      </c>
      <c r="K70" s="21">
        <v>0</v>
      </c>
      <c r="L70" s="21">
        <v>0</v>
      </c>
      <c r="M70" s="21">
        <v>0</v>
      </c>
      <c r="N70" s="21">
        <v>0</v>
      </c>
      <c r="O70" s="21">
        <v>10000</v>
      </c>
      <c r="P70" s="21">
        <v>244</v>
      </c>
      <c r="Q70">
        <v>35319.25</v>
      </c>
      <c r="R70">
        <v>141450.90820200002</v>
      </c>
      <c r="S70">
        <f t="shared" si="1"/>
        <v>15000</v>
      </c>
      <c r="T70" s="21">
        <v>176770.15820200002</v>
      </c>
      <c r="U70">
        <v>0</v>
      </c>
    </row>
    <row r="71" spans="1:21" x14ac:dyDescent="0.25">
      <c r="A71">
        <v>68</v>
      </c>
      <c r="B71" t="s">
        <v>68</v>
      </c>
      <c r="C71" s="21">
        <v>0</v>
      </c>
      <c r="D71" s="21">
        <v>0</v>
      </c>
      <c r="E71" s="21">
        <v>0</v>
      </c>
      <c r="F71" s="21">
        <v>0</v>
      </c>
      <c r="G71" s="21">
        <v>0</v>
      </c>
      <c r="H71" s="21">
        <v>0</v>
      </c>
      <c r="I71" s="21">
        <v>0</v>
      </c>
      <c r="J71" s="21">
        <v>0</v>
      </c>
      <c r="K71" s="21">
        <v>0</v>
      </c>
      <c r="L71" s="21">
        <v>0</v>
      </c>
      <c r="M71" s="21">
        <v>0</v>
      </c>
      <c r="N71" s="21">
        <v>0</v>
      </c>
      <c r="O71" s="21">
        <v>0</v>
      </c>
      <c r="P71" s="21">
        <v>116.5</v>
      </c>
      <c r="Q71">
        <v>656.5</v>
      </c>
      <c r="R71">
        <v>10882.207674000001</v>
      </c>
      <c r="S71">
        <f t="shared" si="1"/>
        <v>0</v>
      </c>
      <c r="T71" s="21">
        <v>11538.707674000001</v>
      </c>
      <c r="U71">
        <v>0</v>
      </c>
    </row>
    <row r="72" spans="1:21" x14ac:dyDescent="0.25">
      <c r="A72">
        <v>69</v>
      </c>
      <c r="B72" t="s">
        <v>69</v>
      </c>
      <c r="C72" s="21">
        <v>0</v>
      </c>
      <c r="D72" s="21">
        <v>0</v>
      </c>
      <c r="E72" s="21">
        <v>0</v>
      </c>
      <c r="F72" s="21">
        <v>0</v>
      </c>
      <c r="G72" s="21">
        <v>0</v>
      </c>
      <c r="H72" s="21">
        <v>0</v>
      </c>
      <c r="I72" s="21">
        <v>0</v>
      </c>
      <c r="J72" s="21">
        <v>0</v>
      </c>
      <c r="K72" s="21">
        <v>0</v>
      </c>
      <c r="L72" s="21">
        <v>0</v>
      </c>
      <c r="M72" s="21">
        <v>0</v>
      </c>
      <c r="N72" s="21">
        <v>0</v>
      </c>
      <c r="O72" s="21">
        <v>0</v>
      </c>
      <c r="P72" s="21">
        <v>110</v>
      </c>
      <c r="Q72">
        <v>1183.5</v>
      </c>
      <c r="R72">
        <v>1728.6724485000002</v>
      </c>
      <c r="S72">
        <f t="shared" si="1"/>
        <v>0</v>
      </c>
      <c r="T72" s="21">
        <v>2912.1724485000004</v>
      </c>
      <c r="U72">
        <v>0</v>
      </c>
    </row>
    <row r="73" spans="1:21" x14ac:dyDescent="0.25">
      <c r="A73">
        <v>70</v>
      </c>
      <c r="B73" t="s">
        <v>70</v>
      </c>
      <c r="C73" s="21">
        <v>0</v>
      </c>
      <c r="D73" s="21">
        <v>23580</v>
      </c>
      <c r="E73" s="21">
        <v>0</v>
      </c>
      <c r="F73" s="21">
        <v>21525</v>
      </c>
      <c r="G73" s="21">
        <v>5100</v>
      </c>
      <c r="H73" s="21">
        <v>0</v>
      </c>
      <c r="I73" s="21">
        <v>0</v>
      </c>
      <c r="J73" s="21">
        <v>0</v>
      </c>
      <c r="K73" s="21">
        <v>17080</v>
      </c>
      <c r="L73" s="21">
        <v>6240</v>
      </c>
      <c r="M73" s="21">
        <v>11400</v>
      </c>
      <c r="N73" s="21">
        <v>0</v>
      </c>
      <c r="O73" s="21">
        <v>32300</v>
      </c>
      <c r="P73" s="21">
        <v>233.5</v>
      </c>
      <c r="Q73">
        <v>4491.25</v>
      </c>
      <c r="R73">
        <v>275524.10126100003</v>
      </c>
      <c r="S73">
        <f t="shared" si="1"/>
        <v>117225</v>
      </c>
      <c r="T73" s="21">
        <v>280015.35126100003</v>
      </c>
      <c r="U73">
        <v>203.4</v>
      </c>
    </row>
    <row r="74" spans="1:21" x14ac:dyDescent="0.25">
      <c r="A74">
        <v>71</v>
      </c>
      <c r="B74" t="s">
        <v>71</v>
      </c>
      <c r="C74" s="21">
        <v>0</v>
      </c>
      <c r="D74" s="21">
        <v>1300</v>
      </c>
      <c r="E74" s="21">
        <v>6133.333333333333</v>
      </c>
      <c r="F74" s="21">
        <v>5187.5</v>
      </c>
      <c r="G74" s="21">
        <v>0</v>
      </c>
      <c r="H74" s="21">
        <v>0</v>
      </c>
      <c r="I74" s="21">
        <v>0</v>
      </c>
      <c r="J74" s="21">
        <v>0</v>
      </c>
      <c r="K74" s="21">
        <v>0</v>
      </c>
      <c r="L74" s="21">
        <v>0</v>
      </c>
      <c r="M74" s="21">
        <v>0</v>
      </c>
      <c r="N74" s="21">
        <v>2100</v>
      </c>
      <c r="O74" s="21">
        <v>2100</v>
      </c>
      <c r="P74" s="21">
        <v>198</v>
      </c>
      <c r="Q74">
        <v>56242.25</v>
      </c>
      <c r="R74">
        <v>19218.2207175</v>
      </c>
      <c r="S74">
        <f t="shared" si="1"/>
        <v>16820.833333333332</v>
      </c>
      <c r="T74" s="21">
        <v>75460.470717499993</v>
      </c>
      <c r="U74">
        <v>441.37</v>
      </c>
    </row>
    <row r="75" spans="1:21" x14ac:dyDescent="0.25">
      <c r="A75">
        <v>72</v>
      </c>
      <c r="B75" t="s">
        <v>72</v>
      </c>
      <c r="C75" s="21">
        <v>0</v>
      </c>
      <c r="D75" s="21">
        <v>0</v>
      </c>
      <c r="E75" s="21">
        <v>0</v>
      </c>
      <c r="F75" s="21">
        <v>0</v>
      </c>
      <c r="G75" s="21">
        <v>3333.333333333333</v>
      </c>
      <c r="H75" s="21">
        <v>0</v>
      </c>
      <c r="I75" s="21">
        <v>0</v>
      </c>
      <c r="J75" s="21">
        <v>0</v>
      </c>
      <c r="K75" s="21">
        <v>0</v>
      </c>
      <c r="L75" s="21">
        <v>0</v>
      </c>
      <c r="M75" s="21">
        <v>0</v>
      </c>
      <c r="N75" s="21">
        <v>0</v>
      </c>
      <c r="O75" s="21">
        <v>0</v>
      </c>
      <c r="P75" s="21">
        <v>230</v>
      </c>
      <c r="Q75">
        <v>60207.5</v>
      </c>
      <c r="R75">
        <v>320215.165614</v>
      </c>
      <c r="S75">
        <f t="shared" si="1"/>
        <v>3333.333333333333</v>
      </c>
      <c r="T75" s="21">
        <v>380422.665614</v>
      </c>
      <c r="U75">
        <v>0</v>
      </c>
    </row>
    <row r="76" spans="1:21" x14ac:dyDescent="0.25">
      <c r="A76">
        <v>73</v>
      </c>
      <c r="B76" t="s">
        <v>73</v>
      </c>
      <c r="C76" s="21">
        <v>0</v>
      </c>
      <c r="D76" s="21">
        <v>67892.307692307688</v>
      </c>
      <c r="E76" s="21">
        <v>0</v>
      </c>
      <c r="F76" s="21">
        <v>8987.5</v>
      </c>
      <c r="G76" s="21">
        <v>68516.666666666672</v>
      </c>
      <c r="H76" s="21">
        <v>0</v>
      </c>
      <c r="I76" s="21">
        <v>0</v>
      </c>
      <c r="J76" s="21">
        <v>0</v>
      </c>
      <c r="K76" s="21">
        <v>4250</v>
      </c>
      <c r="L76" s="21">
        <v>2880</v>
      </c>
      <c r="M76" s="21">
        <v>0</v>
      </c>
      <c r="N76" s="21">
        <v>0</v>
      </c>
      <c r="O76" s="21">
        <v>35300</v>
      </c>
      <c r="P76" s="21">
        <v>462.5</v>
      </c>
      <c r="Q76">
        <v>37464.5</v>
      </c>
      <c r="R76">
        <v>183280.86731250002</v>
      </c>
      <c r="S76">
        <f t="shared" si="1"/>
        <v>187826.47435897437</v>
      </c>
      <c r="T76" s="21">
        <v>220745.36731250002</v>
      </c>
      <c r="U76">
        <v>274.58389999999997</v>
      </c>
    </row>
    <row r="77" spans="1:21" x14ac:dyDescent="0.25">
      <c r="A77">
        <v>74</v>
      </c>
      <c r="B77" t="s">
        <v>74</v>
      </c>
      <c r="C77" s="21">
        <v>2100</v>
      </c>
      <c r="D77" s="21">
        <v>14200</v>
      </c>
      <c r="E77" s="21">
        <v>0</v>
      </c>
      <c r="F77" s="21">
        <v>7833.333333333333</v>
      </c>
      <c r="G77" s="21">
        <v>5033.333333333333</v>
      </c>
      <c r="H77" s="21">
        <v>0</v>
      </c>
      <c r="I77" s="21">
        <v>0</v>
      </c>
      <c r="J77" s="21">
        <v>0</v>
      </c>
      <c r="K77" s="21">
        <v>5600</v>
      </c>
      <c r="L77" s="21">
        <v>11246.153846153849</v>
      </c>
      <c r="M77" s="21">
        <v>5800</v>
      </c>
      <c r="N77" s="21">
        <v>0</v>
      </c>
      <c r="O77" s="21">
        <v>38880</v>
      </c>
      <c r="P77" s="21">
        <v>629.5</v>
      </c>
      <c r="Q77">
        <v>77364</v>
      </c>
      <c r="R77">
        <v>246022.80365250001</v>
      </c>
      <c r="S77">
        <f t="shared" si="1"/>
        <v>90692.820512820515</v>
      </c>
      <c r="T77" s="21">
        <v>323386.80365250004</v>
      </c>
      <c r="U77">
        <v>700.98270000000002</v>
      </c>
    </row>
    <row r="78" spans="1:21" x14ac:dyDescent="0.25">
      <c r="A78">
        <v>75</v>
      </c>
      <c r="B78" t="s">
        <v>75</v>
      </c>
      <c r="C78" s="21">
        <v>0</v>
      </c>
      <c r="D78" s="21">
        <v>9066.6666666666661</v>
      </c>
      <c r="E78" s="21">
        <v>0</v>
      </c>
      <c r="F78" s="21">
        <v>0</v>
      </c>
      <c r="G78" s="21">
        <v>0</v>
      </c>
      <c r="H78" s="21">
        <v>0</v>
      </c>
      <c r="I78" s="21">
        <v>0</v>
      </c>
      <c r="J78" s="21">
        <v>0</v>
      </c>
      <c r="K78" s="21">
        <v>600</v>
      </c>
      <c r="L78" s="21">
        <v>0</v>
      </c>
      <c r="M78" s="21">
        <v>0</v>
      </c>
      <c r="N78" s="21">
        <v>0</v>
      </c>
      <c r="O78" s="21">
        <v>0</v>
      </c>
      <c r="P78" s="21">
        <v>250.66666666666666</v>
      </c>
      <c r="Q78">
        <v>52101.5</v>
      </c>
      <c r="R78">
        <v>277793.859528</v>
      </c>
      <c r="S78">
        <f t="shared" si="1"/>
        <v>9666.6666666666661</v>
      </c>
      <c r="T78" s="21">
        <v>329895.359528</v>
      </c>
      <c r="U78">
        <v>275.80636777780001</v>
      </c>
    </row>
    <row r="79" spans="1:21" x14ac:dyDescent="0.25">
      <c r="A79">
        <v>76</v>
      </c>
      <c r="B79" t="s">
        <v>76</v>
      </c>
      <c r="C79" s="21">
        <v>0</v>
      </c>
      <c r="D79" s="21">
        <v>0</v>
      </c>
      <c r="E79" s="21">
        <v>2566.666666666667</v>
      </c>
      <c r="F79" s="21">
        <v>74166.666666666672</v>
      </c>
      <c r="G79" s="21">
        <v>0</v>
      </c>
      <c r="H79" s="21">
        <v>0</v>
      </c>
      <c r="I79" s="21">
        <v>0</v>
      </c>
      <c r="J79" s="21">
        <v>0</v>
      </c>
      <c r="K79" s="21">
        <v>800</v>
      </c>
      <c r="L79" s="21">
        <v>0</v>
      </c>
      <c r="M79" s="21">
        <v>0</v>
      </c>
      <c r="N79" s="21">
        <v>0</v>
      </c>
      <c r="O79" s="21">
        <v>57844.444444444453</v>
      </c>
      <c r="P79" s="21">
        <v>58</v>
      </c>
      <c r="Q79">
        <v>10372</v>
      </c>
      <c r="R79">
        <v>41497.479333000003</v>
      </c>
      <c r="S79">
        <f t="shared" si="1"/>
        <v>135377.77777777781</v>
      </c>
      <c r="T79" s="21">
        <v>51869.479333000003</v>
      </c>
      <c r="U79">
        <v>112.43875</v>
      </c>
    </row>
    <row r="80" spans="1:21" x14ac:dyDescent="0.25">
      <c r="A80">
        <v>77</v>
      </c>
      <c r="B80" t="s">
        <v>77</v>
      </c>
      <c r="C80" s="21">
        <v>23800</v>
      </c>
      <c r="D80" s="21">
        <v>3400</v>
      </c>
      <c r="E80" s="21">
        <v>103510</v>
      </c>
      <c r="F80" s="21">
        <v>81370</v>
      </c>
      <c r="G80" s="21">
        <v>0</v>
      </c>
      <c r="H80" s="21">
        <v>0</v>
      </c>
      <c r="I80" s="21">
        <v>0</v>
      </c>
      <c r="J80" s="21">
        <v>12360</v>
      </c>
      <c r="K80" s="21">
        <v>15760</v>
      </c>
      <c r="L80" s="21">
        <v>0</v>
      </c>
      <c r="M80" s="21">
        <v>3375</v>
      </c>
      <c r="N80" s="21">
        <v>12850</v>
      </c>
      <c r="O80" s="21">
        <v>75875</v>
      </c>
      <c r="P80" s="21">
        <v>56</v>
      </c>
      <c r="Q80">
        <v>4602.25</v>
      </c>
      <c r="R80">
        <v>207557.00614350001</v>
      </c>
      <c r="S80">
        <f t="shared" si="1"/>
        <v>332300</v>
      </c>
      <c r="T80" s="21">
        <v>212159.25614350001</v>
      </c>
      <c r="U80">
        <v>0</v>
      </c>
    </row>
    <row r="81" spans="1:21" x14ac:dyDescent="0.25">
      <c r="A81">
        <v>78</v>
      </c>
      <c r="B81" t="s">
        <v>78</v>
      </c>
      <c r="C81" s="21">
        <v>0</v>
      </c>
      <c r="D81" s="21">
        <v>0</v>
      </c>
      <c r="E81" s="21">
        <v>0</v>
      </c>
      <c r="F81" s="21">
        <v>0</v>
      </c>
      <c r="G81" s="21">
        <v>0</v>
      </c>
      <c r="H81" s="21">
        <v>0</v>
      </c>
      <c r="I81" s="21">
        <v>0</v>
      </c>
      <c r="J81" s="21">
        <v>0</v>
      </c>
      <c r="K81" s="21">
        <v>0</v>
      </c>
      <c r="L81" s="21">
        <v>0</v>
      </c>
      <c r="M81" s="21">
        <v>0</v>
      </c>
      <c r="N81" s="21">
        <v>0</v>
      </c>
      <c r="O81" s="21">
        <v>84353.846153846156</v>
      </c>
      <c r="P81" s="21">
        <v>0</v>
      </c>
      <c r="Q81">
        <v>5013.75</v>
      </c>
      <c r="R81">
        <v>7940.5956225</v>
      </c>
      <c r="S81">
        <f t="shared" si="1"/>
        <v>84353.846153846156</v>
      </c>
      <c r="T81" s="21">
        <v>12954.345622500001</v>
      </c>
      <c r="U81">
        <v>0</v>
      </c>
    </row>
    <row r="82" spans="1:21" x14ac:dyDescent="0.25">
      <c r="A82">
        <v>79</v>
      </c>
      <c r="B82" t="s">
        <v>79</v>
      </c>
      <c r="C82" s="21">
        <v>500</v>
      </c>
      <c r="D82" s="21">
        <v>14900</v>
      </c>
      <c r="E82" s="21">
        <v>500</v>
      </c>
      <c r="F82" s="21">
        <v>34500</v>
      </c>
      <c r="G82" s="21">
        <v>0</v>
      </c>
      <c r="H82" s="21">
        <v>0</v>
      </c>
      <c r="I82" s="21">
        <v>5609.090909090909</v>
      </c>
      <c r="J82" s="21">
        <v>0</v>
      </c>
      <c r="K82" s="21">
        <v>24521.428571428569</v>
      </c>
      <c r="L82" s="21">
        <v>3314.2857142857142</v>
      </c>
      <c r="M82" s="21">
        <v>0</v>
      </c>
      <c r="N82" s="21">
        <v>0</v>
      </c>
      <c r="O82" s="21">
        <v>0</v>
      </c>
      <c r="P82" s="21">
        <v>461</v>
      </c>
      <c r="Q82">
        <v>17275.5</v>
      </c>
      <c r="R82">
        <v>198862.493166</v>
      </c>
      <c r="S82">
        <f t="shared" si="1"/>
        <v>83844.805194805187</v>
      </c>
      <c r="T82" s="21">
        <v>216137.993166</v>
      </c>
      <c r="U82">
        <v>421.82500000000005</v>
      </c>
    </row>
    <row r="83" spans="1:21" x14ac:dyDescent="0.25">
      <c r="A83">
        <v>80</v>
      </c>
      <c r="B83" t="s">
        <v>80</v>
      </c>
      <c r="C83" s="21">
        <v>0</v>
      </c>
      <c r="D83" s="21">
        <v>0</v>
      </c>
      <c r="E83" s="21">
        <v>0</v>
      </c>
      <c r="F83" s="21">
        <v>0</v>
      </c>
      <c r="G83" s="21">
        <v>0</v>
      </c>
      <c r="H83" s="21">
        <v>0</v>
      </c>
      <c r="I83" s="21">
        <v>0</v>
      </c>
      <c r="J83" s="21">
        <v>0</v>
      </c>
      <c r="K83" s="21">
        <v>0</v>
      </c>
      <c r="L83" s="21">
        <v>0</v>
      </c>
      <c r="M83" s="21">
        <v>0</v>
      </c>
      <c r="N83" s="21">
        <v>0</v>
      </c>
      <c r="O83" s="21">
        <v>0</v>
      </c>
      <c r="P83" s="21">
        <v>210</v>
      </c>
      <c r="Q83">
        <v>20257.75</v>
      </c>
      <c r="R83">
        <v>76148.766378</v>
      </c>
      <c r="S83">
        <f t="shared" si="1"/>
        <v>0</v>
      </c>
      <c r="T83" s="21">
        <v>96406.516378</v>
      </c>
      <c r="U83">
        <v>0</v>
      </c>
    </row>
    <row r="84" spans="1:21" x14ac:dyDescent="0.25">
      <c r="A84">
        <v>81</v>
      </c>
      <c r="B84" t="s">
        <v>81</v>
      </c>
      <c r="C84" s="21">
        <v>0</v>
      </c>
      <c r="D84" s="21">
        <v>0</v>
      </c>
      <c r="E84" s="21">
        <v>0</v>
      </c>
      <c r="F84" s="21">
        <v>0</v>
      </c>
      <c r="G84" s="21">
        <v>0</v>
      </c>
      <c r="H84" s="21">
        <v>0</v>
      </c>
      <c r="I84" s="21">
        <v>0</v>
      </c>
      <c r="J84" s="21">
        <v>0</v>
      </c>
      <c r="K84" s="21">
        <v>0</v>
      </c>
      <c r="L84" s="21">
        <v>0</v>
      </c>
      <c r="M84" s="21">
        <v>0</v>
      </c>
      <c r="N84" s="21">
        <v>0</v>
      </c>
      <c r="O84" s="21">
        <v>0</v>
      </c>
      <c r="P84" s="21">
        <v>255</v>
      </c>
      <c r="Q84">
        <v>33370.25</v>
      </c>
      <c r="R84">
        <v>278826.88198050001</v>
      </c>
      <c r="S84">
        <f t="shared" si="1"/>
        <v>0</v>
      </c>
      <c r="T84" s="21">
        <v>312197.13198050001</v>
      </c>
      <c r="U84">
        <v>0</v>
      </c>
    </row>
    <row r="85" spans="1:21" x14ac:dyDescent="0.25">
      <c r="A85">
        <v>82</v>
      </c>
      <c r="B85" t="s">
        <v>82</v>
      </c>
      <c r="C85" s="21">
        <v>0</v>
      </c>
      <c r="D85" s="21">
        <v>8772.7272727272721</v>
      </c>
      <c r="E85" s="21">
        <v>0</v>
      </c>
      <c r="F85" s="21">
        <v>6142.8571428571431</v>
      </c>
      <c r="G85" s="21">
        <v>0</v>
      </c>
      <c r="H85" s="21">
        <v>13940</v>
      </c>
      <c r="I85" s="21">
        <v>0</v>
      </c>
      <c r="J85" s="21">
        <v>0</v>
      </c>
      <c r="K85" s="21">
        <v>4400</v>
      </c>
      <c r="L85" s="21">
        <v>0</v>
      </c>
      <c r="M85" s="21">
        <v>0</v>
      </c>
      <c r="N85" s="21">
        <v>6550</v>
      </c>
      <c r="O85" s="21">
        <v>1350</v>
      </c>
      <c r="P85" s="21">
        <v>12174.5</v>
      </c>
      <c r="Q85">
        <v>13835</v>
      </c>
      <c r="R85">
        <v>92396.241364500005</v>
      </c>
      <c r="S85">
        <f t="shared" si="1"/>
        <v>41155.584415584417</v>
      </c>
      <c r="T85" s="21">
        <v>106231.24136450001</v>
      </c>
      <c r="U85">
        <v>0</v>
      </c>
    </row>
    <row r="86" spans="1:21" x14ac:dyDescent="0.25">
      <c r="A86">
        <v>83</v>
      </c>
      <c r="B86" t="s">
        <v>83</v>
      </c>
      <c r="C86" s="21">
        <v>0</v>
      </c>
      <c r="D86" s="21">
        <v>0</v>
      </c>
      <c r="E86" s="21">
        <v>181125</v>
      </c>
      <c r="F86" s="21">
        <v>107112.5</v>
      </c>
      <c r="G86" s="21">
        <v>0</v>
      </c>
      <c r="H86" s="21">
        <v>50083.333333333343</v>
      </c>
      <c r="I86" s="21">
        <v>0</v>
      </c>
      <c r="J86" s="21">
        <v>30200</v>
      </c>
      <c r="K86" s="21">
        <v>33200</v>
      </c>
      <c r="L86" s="21">
        <v>0</v>
      </c>
      <c r="M86" s="21">
        <v>0</v>
      </c>
      <c r="N86" s="21">
        <v>63800</v>
      </c>
      <c r="O86" s="21">
        <v>10400</v>
      </c>
      <c r="P86" s="21">
        <v>885.5</v>
      </c>
      <c r="Q86">
        <v>26248</v>
      </c>
      <c r="R86">
        <v>174281.229081</v>
      </c>
      <c r="S86">
        <f t="shared" si="1"/>
        <v>475920.83333333337</v>
      </c>
      <c r="T86" s="21">
        <v>200529.229081</v>
      </c>
      <c r="U86">
        <v>81342.712499999994</v>
      </c>
    </row>
    <row r="87" spans="1:21" x14ac:dyDescent="0.25">
      <c r="A87">
        <v>84</v>
      </c>
      <c r="B87" t="s">
        <v>84</v>
      </c>
      <c r="C87" s="21">
        <v>0</v>
      </c>
      <c r="D87" s="21">
        <v>0</v>
      </c>
      <c r="E87" s="21">
        <v>0</v>
      </c>
      <c r="F87" s="21">
        <v>0</v>
      </c>
      <c r="G87" s="21">
        <v>0</v>
      </c>
      <c r="H87" s="21">
        <v>0</v>
      </c>
      <c r="I87" s="21">
        <v>1300</v>
      </c>
      <c r="J87" s="21">
        <v>0</v>
      </c>
      <c r="K87" s="21">
        <v>0</v>
      </c>
      <c r="L87" s="21">
        <v>0</v>
      </c>
      <c r="M87" s="21">
        <v>0</v>
      </c>
      <c r="N87" s="21">
        <v>0</v>
      </c>
      <c r="O87" s="21">
        <v>0</v>
      </c>
      <c r="P87" s="21">
        <v>330.5</v>
      </c>
      <c r="Q87">
        <v>5698.25</v>
      </c>
      <c r="R87">
        <v>40568.315112000004</v>
      </c>
      <c r="S87">
        <f t="shared" si="1"/>
        <v>1300</v>
      </c>
      <c r="T87" s="21">
        <v>46266.565112000004</v>
      </c>
      <c r="U87">
        <v>0</v>
      </c>
    </row>
    <row r="88" spans="1:21" x14ac:dyDescent="0.25">
      <c r="A88">
        <v>85</v>
      </c>
      <c r="B88" t="s">
        <v>85</v>
      </c>
      <c r="C88" s="21">
        <v>0</v>
      </c>
      <c r="D88" s="21">
        <v>0</v>
      </c>
      <c r="E88" s="21">
        <v>11412.5</v>
      </c>
      <c r="F88" s="21">
        <v>33837.5</v>
      </c>
      <c r="G88" s="21">
        <v>0</v>
      </c>
      <c r="H88" s="21">
        <v>0</v>
      </c>
      <c r="I88" s="21">
        <v>0</v>
      </c>
      <c r="J88" s="21">
        <v>0</v>
      </c>
      <c r="K88" s="21">
        <v>0</v>
      </c>
      <c r="L88" s="21">
        <v>0</v>
      </c>
      <c r="M88" s="21">
        <v>0</v>
      </c>
      <c r="N88" s="21">
        <v>0</v>
      </c>
      <c r="O88" s="21">
        <v>0</v>
      </c>
      <c r="P88" s="21">
        <v>42</v>
      </c>
      <c r="Q88">
        <v>2713</v>
      </c>
      <c r="R88">
        <v>148250.39764500002</v>
      </c>
      <c r="S88">
        <f t="shared" si="1"/>
        <v>45250</v>
      </c>
      <c r="T88" s="21">
        <v>150963.39764500002</v>
      </c>
      <c r="U88">
        <v>53.800000000000004</v>
      </c>
    </row>
    <row r="89" spans="1:21" x14ac:dyDescent="0.25">
      <c r="A89">
        <v>86</v>
      </c>
      <c r="B89" t="s">
        <v>86</v>
      </c>
      <c r="C89" s="21">
        <v>0</v>
      </c>
      <c r="D89" s="21">
        <v>1700</v>
      </c>
      <c r="E89" s="21">
        <v>0</v>
      </c>
      <c r="F89" s="21">
        <v>0</v>
      </c>
      <c r="G89" s="21">
        <v>4533.333333333333</v>
      </c>
      <c r="H89" s="21">
        <v>0</v>
      </c>
      <c r="I89" s="21">
        <v>0</v>
      </c>
      <c r="J89" s="21">
        <v>0</v>
      </c>
      <c r="K89" s="21">
        <v>766.66666666666663</v>
      </c>
      <c r="L89" s="21">
        <v>0</v>
      </c>
      <c r="M89" s="21">
        <v>0</v>
      </c>
      <c r="N89" s="21">
        <v>0</v>
      </c>
      <c r="O89" s="21">
        <v>4900</v>
      </c>
      <c r="P89" s="21">
        <v>760</v>
      </c>
      <c r="Q89">
        <v>17121.75</v>
      </c>
      <c r="R89">
        <v>47261.722378500002</v>
      </c>
      <c r="S89">
        <f t="shared" si="1"/>
        <v>11900</v>
      </c>
      <c r="T89" s="21">
        <v>64383.472378500002</v>
      </c>
      <c r="U89">
        <v>39.86</v>
      </c>
    </row>
    <row r="90" spans="1:21" x14ac:dyDescent="0.25">
      <c r="A90">
        <v>87</v>
      </c>
      <c r="B90" t="s">
        <v>87</v>
      </c>
      <c r="C90" s="21">
        <v>0</v>
      </c>
      <c r="D90" s="21">
        <v>700</v>
      </c>
      <c r="E90" s="21">
        <v>21933.333333333328</v>
      </c>
      <c r="F90" s="21">
        <v>79755.555555555562</v>
      </c>
      <c r="G90" s="21">
        <v>0</v>
      </c>
      <c r="H90" s="21">
        <v>600</v>
      </c>
      <c r="I90" s="21">
        <v>0</v>
      </c>
      <c r="J90" s="21">
        <v>1300</v>
      </c>
      <c r="K90" s="21">
        <v>9700</v>
      </c>
      <c r="L90" s="21">
        <v>0</v>
      </c>
      <c r="M90" s="21">
        <v>0</v>
      </c>
      <c r="N90" s="21">
        <v>0</v>
      </c>
      <c r="O90" s="21">
        <v>12787.5</v>
      </c>
      <c r="P90" s="21">
        <v>488.5</v>
      </c>
      <c r="Q90">
        <v>2625.5</v>
      </c>
      <c r="R90">
        <v>1522.2903525000002</v>
      </c>
      <c r="S90">
        <f t="shared" si="1"/>
        <v>126776.38888888889</v>
      </c>
      <c r="T90" s="21">
        <v>4147.7903525000002</v>
      </c>
      <c r="U90">
        <v>0</v>
      </c>
    </row>
    <row r="91" spans="1:21" x14ac:dyDescent="0.25">
      <c r="A91">
        <v>88</v>
      </c>
      <c r="B91" t="s">
        <v>88</v>
      </c>
      <c r="C91" s="21">
        <v>0</v>
      </c>
      <c r="D91" s="21">
        <v>4342.8571428571431</v>
      </c>
      <c r="E91" s="21">
        <v>0</v>
      </c>
      <c r="F91" s="21">
        <v>0</v>
      </c>
      <c r="G91" s="21">
        <v>0</v>
      </c>
      <c r="H91" s="21">
        <v>0</v>
      </c>
      <c r="I91" s="21">
        <v>0</v>
      </c>
      <c r="J91" s="21">
        <v>0</v>
      </c>
      <c r="K91" s="21">
        <v>3200</v>
      </c>
      <c r="L91" s="21">
        <v>0</v>
      </c>
      <c r="M91" s="21">
        <v>0</v>
      </c>
      <c r="N91" s="21">
        <v>0</v>
      </c>
      <c r="O91" s="21">
        <v>1400</v>
      </c>
      <c r="P91" s="21">
        <v>245</v>
      </c>
      <c r="Q91">
        <v>13336.5</v>
      </c>
      <c r="R91">
        <v>263394.92762550001</v>
      </c>
      <c r="S91">
        <f t="shared" si="1"/>
        <v>8942.8571428571431</v>
      </c>
      <c r="T91" s="21">
        <v>276731.42762550001</v>
      </c>
      <c r="U91">
        <v>0</v>
      </c>
    </row>
    <row r="92" spans="1:21" x14ac:dyDescent="0.25">
      <c r="A92">
        <v>89</v>
      </c>
      <c r="B92" t="s">
        <v>89</v>
      </c>
      <c r="C92" s="21">
        <v>0</v>
      </c>
      <c r="D92" s="21">
        <v>5081.818181818182</v>
      </c>
      <c r="E92" s="21">
        <v>0</v>
      </c>
      <c r="F92" s="21">
        <v>0</v>
      </c>
      <c r="G92" s="21">
        <v>0</v>
      </c>
      <c r="H92" s="21">
        <v>0</v>
      </c>
      <c r="I92" s="21">
        <v>0</v>
      </c>
      <c r="J92" s="21">
        <v>0</v>
      </c>
      <c r="K92" s="21">
        <v>1350</v>
      </c>
      <c r="L92" s="21">
        <v>0</v>
      </c>
      <c r="M92" s="21">
        <v>0</v>
      </c>
      <c r="N92" s="21">
        <v>0</v>
      </c>
      <c r="O92" s="21">
        <v>1100</v>
      </c>
      <c r="P92" s="21">
        <v>170</v>
      </c>
      <c r="Q92">
        <v>30976.75</v>
      </c>
      <c r="R92">
        <v>273244.55763600004</v>
      </c>
      <c r="S92">
        <f t="shared" si="1"/>
        <v>7531.818181818182</v>
      </c>
      <c r="T92" s="21">
        <v>304221.30763600004</v>
      </c>
      <c r="U92">
        <v>0</v>
      </c>
    </row>
    <row r="93" spans="1:21" x14ac:dyDescent="0.25">
      <c r="A93">
        <v>90</v>
      </c>
      <c r="B93" t="s">
        <v>90</v>
      </c>
      <c r="C93" s="21">
        <v>7600</v>
      </c>
      <c r="D93" s="21">
        <v>8336.363636363636</v>
      </c>
      <c r="E93" s="21">
        <v>5400</v>
      </c>
      <c r="F93" s="21">
        <v>14500</v>
      </c>
      <c r="G93" s="21">
        <v>0</v>
      </c>
      <c r="H93" s="21">
        <v>0</v>
      </c>
      <c r="I93" s="21">
        <v>0</v>
      </c>
      <c r="J93" s="21">
        <v>0</v>
      </c>
      <c r="K93" s="21">
        <v>13400</v>
      </c>
      <c r="L93" s="21">
        <v>0</v>
      </c>
      <c r="M93" s="21">
        <v>0</v>
      </c>
      <c r="N93" s="21">
        <v>5642.8571428571431</v>
      </c>
      <c r="O93" s="21">
        <v>37842.857142857138</v>
      </c>
      <c r="P93" s="21">
        <v>78</v>
      </c>
      <c r="Q93">
        <v>7854.25</v>
      </c>
      <c r="R93">
        <v>392084.172234</v>
      </c>
      <c r="S93">
        <f t="shared" si="1"/>
        <v>92722.077922077908</v>
      </c>
      <c r="T93" s="21">
        <v>399938.422234</v>
      </c>
      <c r="U93">
        <v>32.534100000000002</v>
      </c>
    </row>
    <row r="94" spans="1:21" x14ac:dyDescent="0.25">
      <c r="A94">
        <v>91</v>
      </c>
      <c r="B94" t="s">
        <v>91</v>
      </c>
      <c r="C94" s="21">
        <v>0</v>
      </c>
      <c r="D94" s="21">
        <v>17090</v>
      </c>
      <c r="E94" s="21">
        <v>0</v>
      </c>
      <c r="F94" s="21">
        <v>0</v>
      </c>
      <c r="G94" s="21">
        <v>3750</v>
      </c>
      <c r="H94" s="21">
        <v>0</v>
      </c>
      <c r="I94" s="21">
        <v>0</v>
      </c>
      <c r="J94" s="21">
        <v>0</v>
      </c>
      <c r="K94" s="21">
        <v>8800</v>
      </c>
      <c r="L94" s="21">
        <v>1500</v>
      </c>
      <c r="M94" s="21">
        <v>0</v>
      </c>
      <c r="N94" s="21">
        <v>0</v>
      </c>
      <c r="O94" s="21">
        <v>29533.333333333328</v>
      </c>
      <c r="P94" s="21">
        <v>332.5</v>
      </c>
      <c r="Q94">
        <v>60750.25</v>
      </c>
      <c r="R94">
        <v>262519.805268</v>
      </c>
      <c r="S94">
        <f t="shared" si="1"/>
        <v>60673.333333333328</v>
      </c>
      <c r="T94" s="21">
        <v>323270.055268</v>
      </c>
      <c r="U94">
        <v>0</v>
      </c>
    </row>
    <row r="95" spans="1:21" x14ac:dyDescent="0.25">
      <c r="A95">
        <v>92</v>
      </c>
      <c r="B95" t="s">
        <v>92</v>
      </c>
      <c r="C95" s="21">
        <v>0</v>
      </c>
      <c r="D95" s="21">
        <v>0</v>
      </c>
      <c r="E95" s="21">
        <v>0</v>
      </c>
      <c r="F95" s="21">
        <v>0</v>
      </c>
      <c r="G95" s="21">
        <v>0</v>
      </c>
      <c r="H95" s="21">
        <v>0</v>
      </c>
      <c r="I95" s="21">
        <v>0</v>
      </c>
      <c r="J95" s="21">
        <v>0</v>
      </c>
      <c r="K95" s="21">
        <v>0</v>
      </c>
      <c r="L95" s="21">
        <v>0</v>
      </c>
      <c r="M95" s="21">
        <v>0</v>
      </c>
      <c r="N95" s="21">
        <v>0</v>
      </c>
      <c r="O95" s="21">
        <v>0</v>
      </c>
      <c r="P95" s="21">
        <v>162</v>
      </c>
      <c r="Q95">
        <v>6955.25</v>
      </c>
      <c r="R95">
        <v>24837.462549</v>
      </c>
      <c r="S95">
        <f t="shared" si="1"/>
        <v>0</v>
      </c>
      <c r="T95" s="21">
        <v>31792.712549</v>
      </c>
      <c r="U95">
        <v>0</v>
      </c>
    </row>
    <row r="96" spans="1:21" x14ac:dyDescent="0.25">
      <c r="A96">
        <v>93</v>
      </c>
      <c r="B96" t="s">
        <v>93</v>
      </c>
      <c r="C96" s="21">
        <v>0</v>
      </c>
      <c r="D96" s="21">
        <v>0</v>
      </c>
      <c r="E96" s="21">
        <v>0</v>
      </c>
      <c r="F96" s="21">
        <v>0</v>
      </c>
      <c r="G96" s="21">
        <v>0</v>
      </c>
      <c r="H96" s="21">
        <v>0</v>
      </c>
      <c r="I96" s="21">
        <v>0</v>
      </c>
      <c r="J96" s="21">
        <v>0</v>
      </c>
      <c r="K96" s="21">
        <v>0</v>
      </c>
      <c r="L96" s="21">
        <v>0</v>
      </c>
      <c r="M96" s="21">
        <v>0</v>
      </c>
      <c r="N96" s="21">
        <v>0</v>
      </c>
      <c r="O96" s="21">
        <v>0</v>
      </c>
      <c r="P96" s="21">
        <v>282</v>
      </c>
      <c r="Q96">
        <v>38235.5</v>
      </c>
      <c r="R96">
        <v>301807.3504545</v>
      </c>
      <c r="S96">
        <f t="shared" si="1"/>
        <v>0</v>
      </c>
      <c r="T96" s="21">
        <v>340042.8504545</v>
      </c>
      <c r="U96">
        <v>0</v>
      </c>
    </row>
    <row r="97" spans="1:21" x14ac:dyDescent="0.25">
      <c r="A97">
        <v>94</v>
      </c>
      <c r="B97" t="s">
        <v>94</v>
      </c>
      <c r="C97" s="21">
        <v>0</v>
      </c>
      <c r="D97" s="21">
        <v>21500</v>
      </c>
      <c r="E97" s="21">
        <v>0</v>
      </c>
      <c r="F97" s="21">
        <v>1820</v>
      </c>
      <c r="G97" s="21">
        <v>2850</v>
      </c>
      <c r="H97" s="21">
        <v>0</v>
      </c>
      <c r="I97" s="21">
        <v>0</v>
      </c>
      <c r="J97" s="21">
        <v>0</v>
      </c>
      <c r="K97" s="21">
        <v>14800</v>
      </c>
      <c r="L97" s="21">
        <v>0</v>
      </c>
      <c r="M97" s="21">
        <v>0</v>
      </c>
      <c r="N97" s="21">
        <v>0</v>
      </c>
      <c r="O97" s="21">
        <v>10033.33333333333</v>
      </c>
      <c r="P97" s="21">
        <v>364</v>
      </c>
      <c r="Q97">
        <v>29584.75</v>
      </c>
      <c r="R97">
        <v>120577.40522100001</v>
      </c>
      <c r="S97">
        <f t="shared" si="1"/>
        <v>51003.333333333328</v>
      </c>
      <c r="T97" s="21">
        <v>150162.15522100002</v>
      </c>
      <c r="U97">
        <v>0</v>
      </c>
    </row>
    <row r="98" spans="1:21" x14ac:dyDescent="0.25">
      <c r="A98">
        <v>95</v>
      </c>
      <c r="B98" t="s">
        <v>95</v>
      </c>
      <c r="C98" s="21">
        <v>70350</v>
      </c>
      <c r="D98" s="21">
        <v>5100</v>
      </c>
      <c r="E98" s="21">
        <v>174285.71428571429</v>
      </c>
      <c r="F98" s="21">
        <v>67385.71428571429</v>
      </c>
      <c r="G98" s="21">
        <v>0</v>
      </c>
      <c r="H98" s="21">
        <v>0</v>
      </c>
      <c r="I98" s="21">
        <v>0</v>
      </c>
      <c r="J98" s="21">
        <v>34360</v>
      </c>
      <c r="K98" s="21">
        <v>16700</v>
      </c>
      <c r="L98" s="21">
        <v>0</v>
      </c>
      <c r="M98" s="21">
        <v>7550</v>
      </c>
      <c r="N98" s="21">
        <v>36720</v>
      </c>
      <c r="O98" s="21">
        <v>30000</v>
      </c>
      <c r="P98" s="21">
        <v>3083.5</v>
      </c>
      <c r="Q98">
        <v>11108</v>
      </c>
      <c r="R98">
        <v>176707.10828700001</v>
      </c>
      <c r="S98">
        <f t="shared" si="1"/>
        <v>442451.42857142858</v>
      </c>
      <c r="T98" s="21">
        <v>187815.10828700001</v>
      </c>
      <c r="U98">
        <v>60.996857142857145</v>
      </c>
    </row>
    <row r="99" spans="1:21" x14ac:dyDescent="0.25">
      <c r="A99">
        <v>96</v>
      </c>
      <c r="B99" t="s">
        <v>96</v>
      </c>
      <c r="C99" s="21">
        <v>0</v>
      </c>
      <c r="D99" s="21">
        <v>0</v>
      </c>
      <c r="E99" s="21">
        <v>19200</v>
      </c>
      <c r="F99" s="21">
        <v>58911.111111111109</v>
      </c>
      <c r="G99" s="21">
        <v>0</v>
      </c>
      <c r="H99" s="21">
        <v>2100</v>
      </c>
      <c r="I99" s="21">
        <v>0</v>
      </c>
      <c r="J99" s="21">
        <v>0</v>
      </c>
      <c r="K99" s="21">
        <v>0</v>
      </c>
      <c r="L99" s="21">
        <v>0</v>
      </c>
      <c r="M99" s="21">
        <v>0</v>
      </c>
      <c r="N99" s="21">
        <v>1500</v>
      </c>
      <c r="O99" s="21">
        <v>26700</v>
      </c>
      <c r="P99" s="21">
        <v>28</v>
      </c>
      <c r="Q99">
        <v>4198.5</v>
      </c>
      <c r="R99">
        <v>79639.470450000008</v>
      </c>
      <c r="S99">
        <f t="shared" si="1"/>
        <v>108411.11111111111</v>
      </c>
      <c r="T99" s="21">
        <v>83837.970450000008</v>
      </c>
      <c r="U99">
        <v>625.1</v>
      </c>
    </row>
    <row r="100" spans="1:21" x14ac:dyDescent="0.25">
      <c r="A100">
        <v>97</v>
      </c>
      <c r="B100" t="s">
        <v>97</v>
      </c>
      <c r="C100" s="21">
        <v>0</v>
      </c>
      <c r="D100" s="21">
        <v>800</v>
      </c>
      <c r="E100" s="21">
        <v>0</v>
      </c>
      <c r="F100" s="21">
        <v>0</v>
      </c>
      <c r="G100" s="21">
        <v>20453.846153846149</v>
      </c>
      <c r="H100" s="21">
        <v>0</v>
      </c>
      <c r="I100" s="21">
        <v>0</v>
      </c>
      <c r="J100" s="21">
        <v>0</v>
      </c>
      <c r="K100" s="21">
        <v>2960</v>
      </c>
      <c r="L100" s="21">
        <v>0</v>
      </c>
      <c r="M100" s="21">
        <v>0</v>
      </c>
      <c r="N100" s="21">
        <v>0</v>
      </c>
      <c r="O100" s="21">
        <v>7400</v>
      </c>
      <c r="P100" s="21">
        <v>203</v>
      </c>
      <c r="Q100">
        <v>27325.5</v>
      </c>
      <c r="R100">
        <v>211143.56224500001</v>
      </c>
      <c r="S100">
        <f t="shared" si="1"/>
        <v>31613.846153846149</v>
      </c>
      <c r="T100" s="21">
        <v>238469.06224500001</v>
      </c>
      <c r="U100">
        <v>419.8</v>
      </c>
    </row>
    <row r="101" spans="1:21" x14ac:dyDescent="0.25">
      <c r="A101">
        <v>98</v>
      </c>
      <c r="B101" t="s">
        <v>98</v>
      </c>
      <c r="C101" s="21">
        <v>0</v>
      </c>
      <c r="D101" s="21">
        <v>63400</v>
      </c>
      <c r="E101" s="21">
        <v>0</v>
      </c>
      <c r="F101" s="21">
        <v>42490</v>
      </c>
      <c r="G101" s="21">
        <v>0</v>
      </c>
      <c r="H101" s="21">
        <v>0</v>
      </c>
      <c r="I101" s="21">
        <v>0</v>
      </c>
      <c r="J101" s="21">
        <v>3250</v>
      </c>
      <c r="K101" s="21">
        <v>12350</v>
      </c>
      <c r="L101" s="21">
        <v>2550</v>
      </c>
      <c r="M101" s="21">
        <v>850</v>
      </c>
      <c r="N101" s="21">
        <v>57716.666666666657</v>
      </c>
      <c r="O101" s="21">
        <v>142666.66666666669</v>
      </c>
      <c r="P101" s="21">
        <v>35</v>
      </c>
      <c r="Q101">
        <v>10461.25</v>
      </c>
      <c r="R101">
        <v>253748.56618800003</v>
      </c>
      <c r="S101">
        <f t="shared" si="1"/>
        <v>325273.33333333337</v>
      </c>
      <c r="T101" s="21">
        <v>264209.81618800003</v>
      </c>
      <c r="U101">
        <v>736.10373333333337</v>
      </c>
    </row>
    <row r="102" spans="1:21" x14ac:dyDescent="0.25">
      <c r="A102">
        <v>99</v>
      </c>
      <c r="B102" t="s">
        <v>99</v>
      </c>
      <c r="C102" s="21">
        <v>0</v>
      </c>
      <c r="D102" s="21">
        <v>0</v>
      </c>
      <c r="E102" s="21">
        <v>10400</v>
      </c>
      <c r="F102" s="21">
        <v>12900</v>
      </c>
      <c r="G102" s="21">
        <v>0</v>
      </c>
      <c r="H102" s="21">
        <v>0</v>
      </c>
      <c r="I102" s="21">
        <v>0</v>
      </c>
      <c r="J102" s="21">
        <v>0</v>
      </c>
      <c r="K102" s="21">
        <v>0</v>
      </c>
      <c r="L102" s="21">
        <v>0</v>
      </c>
      <c r="M102" s="21">
        <v>0</v>
      </c>
      <c r="N102" s="21">
        <v>2400</v>
      </c>
      <c r="O102" s="21">
        <v>86966.666666666672</v>
      </c>
      <c r="P102" s="21">
        <v>61</v>
      </c>
      <c r="Q102">
        <v>9829.25</v>
      </c>
      <c r="R102">
        <v>2097.1801350000001</v>
      </c>
      <c r="S102">
        <f t="shared" si="1"/>
        <v>112666.66666666667</v>
      </c>
      <c r="T102" s="21">
        <v>11926.430135000001</v>
      </c>
      <c r="U102">
        <v>162</v>
      </c>
    </row>
    <row r="103" spans="1:21" x14ac:dyDescent="0.25">
      <c r="A103">
        <v>100</v>
      </c>
      <c r="B103" t="s">
        <v>100</v>
      </c>
      <c r="C103" s="21">
        <v>0</v>
      </c>
      <c r="D103" s="21">
        <v>0</v>
      </c>
      <c r="E103" s="21">
        <v>0</v>
      </c>
      <c r="F103" s="21">
        <v>0</v>
      </c>
      <c r="G103" s="21">
        <v>0</v>
      </c>
      <c r="H103" s="21">
        <v>0</v>
      </c>
      <c r="I103" s="21">
        <v>0</v>
      </c>
      <c r="J103" s="21">
        <v>0</v>
      </c>
      <c r="K103" s="21">
        <v>0</v>
      </c>
      <c r="L103" s="21">
        <v>0</v>
      </c>
      <c r="M103" s="21">
        <v>0</v>
      </c>
      <c r="N103" s="21">
        <v>0</v>
      </c>
      <c r="O103" s="21">
        <v>0</v>
      </c>
      <c r="P103" s="21">
        <v>387.5</v>
      </c>
      <c r="Q103">
        <v>5639.5</v>
      </c>
      <c r="R103">
        <v>47065.348035000003</v>
      </c>
      <c r="S103">
        <f t="shared" si="1"/>
        <v>0</v>
      </c>
      <c r="T103" s="21">
        <v>52704.848035000003</v>
      </c>
      <c r="U103">
        <v>0</v>
      </c>
    </row>
    <row r="104" spans="1:21" x14ac:dyDescent="0.25">
      <c r="A104">
        <v>101</v>
      </c>
      <c r="B104" t="s">
        <v>101</v>
      </c>
      <c r="C104" s="21">
        <v>0</v>
      </c>
      <c r="D104" s="21">
        <v>0</v>
      </c>
      <c r="E104" s="21">
        <v>0</v>
      </c>
      <c r="F104" s="21">
        <v>0</v>
      </c>
      <c r="G104" s="21">
        <v>0</v>
      </c>
      <c r="H104" s="21">
        <v>0</v>
      </c>
      <c r="I104" s="21">
        <v>0</v>
      </c>
      <c r="J104" s="21">
        <v>0</v>
      </c>
      <c r="K104" s="21">
        <v>0</v>
      </c>
      <c r="L104" s="21">
        <v>0</v>
      </c>
      <c r="M104" s="21">
        <v>0</v>
      </c>
      <c r="N104" s="21">
        <v>0</v>
      </c>
      <c r="O104" s="21">
        <v>0</v>
      </c>
      <c r="P104" s="21">
        <v>868.83333333333326</v>
      </c>
      <c r="Q104">
        <v>18424</v>
      </c>
      <c r="R104">
        <v>142494.6055905</v>
      </c>
      <c r="S104">
        <f t="shared" si="1"/>
        <v>0</v>
      </c>
      <c r="T104" s="21">
        <v>160918.6055905</v>
      </c>
      <c r="U104">
        <v>0</v>
      </c>
    </row>
    <row r="105" spans="1:21" x14ac:dyDescent="0.25">
      <c r="A105">
        <v>102</v>
      </c>
      <c r="B105" t="s">
        <v>102</v>
      </c>
      <c r="C105" s="21">
        <v>0</v>
      </c>
      <c r="D105" s="21">
        <v>0</v>
      </c>
      <c r="E105" s="21">
        <v>0</v>
      </c>
      <c r="F105" s="21">
        <v>0</v>
      </c>
      <c r="G105" s="21">
        <v>0</v>
      </c>
      <c r="H105" s="21">
        <v>0</v>
      </c>
      <c r="I105" s="21">
        <v>0</v>
      </c>
      <c r="J105" s="21">
        <v>0</v>
      </c>
      <c r="K105" s="21">
        <v>0</v>
      </c>
      <c r="L105" s="21">
        <v>0</v>
      </c>
      <c r="M105" s="21">
        <v>0</v>
      </c>
      <c r="N105" s="21">
        <v>0</v>
      </c>
      <c r="O105" s="21">
        <v>0</v>
      </c>
      <c r="P105" s="21">
        <v>399.5</v>
      </c>
      <c r="Q105">
        <v>24894.25</v>
      </c>
      <c r="R105">
        <v>85919.446341000003</v>
      </c>
      <c r="S105">
        <f t="shared" si="1"/>
        <v>0</v>
      </c>
      <c r="T105" s="21">
        <v>110813.696341</v>
      </c>
      <c r="U105">
        <v>0</v>
      </c>
    </row>
    <row r="106" spans="1:21" x14ac:dyDescent="0.25">
      <c r="A106">
        <v>103</v>
      </c>
      <c r="B106" t="s">
        <v>103</v>
      </c>
      <c r="C106" s="21">
        <v>0</v>
      </c>
      <c r="D106" s="21">
        <v>117742.8571428571</v>
      </c>
      <c r="E106" s="21">
        <v>4350</v>
      </c>
      <c r="F106" s="21">
        <v>21218.18181818182</v>
      </c>
      <c r="G106" s="21">
        <v>0</v>
      </c>
      <c r="H106" s="21">
        <v>0</v>
      </c>
      <c r="I106" s="21">
        <v>0</v>
      </c>
      <c r="J106" s="21">
        <v>12100</v>
      </c>
      <c r="K106" s="21">
        <v>5100</v>
      </c>
      <c r="L106" s="21">
        <v>0</v>
      </c>
      <c r="M106" s="21">
        <v>0</v>
      </c>
      <c r="N106" s="21">
        <v>57400</v>
      </c>
      <c r="O106" s="21">
        <v>23600</v>
      </c>
      <c r="P106" s="21">
        <v>689</v>
      </c>
      <c r="Q106">
        <v>19674.5</v>
      </c>
      <c r="R106">
        <v>603108.97581600002</v>
      </c>
      <c r="S106">
        <f t="shared" si="1"/>
        <v>241511.03896103892</v>
      </c>
      <c r="T106" s="21">
        <v>622783.47581600002</v>
      </c>
      <c r="U106">
        <v>125</v>
      </c>
    </row>
    <row r="107" spans="1:21" x14ac:dyDescent="0.25">
      <c r="A107">
        <v>104</v>
      </c>
      <c r="B107" t="s">
        <v>104</v>
      </c>
      <c r="C107" s="21">
        <v>0</v>
      </c>
      <c r="D107" s="21">
        <v>0</v>
      </c>
      <c r="E107" s="21">
        <v>16300</v>
      </c>
      <c r="F107" s="21">
        <v>66287.5</v>
      </c>
      <c r="G107" s="21">
        <v>2400</v>
      </c>
      <c r="H107" s="21">
        <v>5200</v>
      </c>
      <c r="I107" s="21">
        <v>0</v>
      </c>
      <c r="J107" s="21">
        <v>0</v>
      </c>
      <c r="K107" s="21">
        <v>9900</v>
      </c>
      <c r="L107" s="21">
        <v>0</v>
      </c>
      <c r="M107" s="21">
        <v>0</v>
      </c>
      <c r="N107" s="21">
        <v>16112.5</v>
      </c>
      <c r="O107" s="21">
        <v>159437.5</v>
      </c>
      <c r="P107" s="21">
        <v>62</v>
      </c>
      <c r="Q107">
        <v>8015.75</v>
      </c>
      <c r="R107">
        <v>101225.08062000001</v>
      </c>
      <c r="S107">
        <f t="shared" si="1"/>
        <v>275637.5</v>
      </c>
      <c r="T107" s="21">
        <v>109240.83062000001</v>
      </c>
      <c r="U107">
        <v>296.10000000000002</v>
      </c>
    </row>
    <row r="108" spans="1:21" x14ac:dyDescent="0.25">
      <c r="A108">
        <v>105</v>
      </c>
      <c r="B108" t="s">
        <v>105</v>
      </c>
      <c r="C108" s="21">
        <v>0</v>
      </c>
      <c r="D108" s="21">
        <v>3700</v>
      </c>
      <c r="E108" s="21">
        <v>0</v>
      </c>
      <c r="F108" s="21">
        <v>2600</v>
      </c>
      <c r="G108" s="21">
        <v>0</v>
      </c>
      <c r="H108" s="21">
        <v>0</v>
      </c>
      <c r="I108" s="21">
        <v>0</v>
      </c>
      <c r="J108" s="21">
        <v>0</v>
      </c>
      <c r="K108" s="21">
        <v>1520</v>
      </c>
      <c r="L108" s="21">
        <v>0</v>
      </c>
      <c r="M108" s="21">
        <v>0</v>
      </c>
      <c r="N108" s="21">
        <v>0</v>
      </c>
      <c r="O108" s="21">
        <v>2533.333333333333</v>
      </c>
      <c r="P108" s="21">
        <v>305</v>
      </c>
      <c r="Q108">
        <v>6100.75</v>
      </c>
      <c r="R108">
        <v>75845.420280000006</v>
      </c>
      <c r="S108">
        <f t="shared" si="1"/>
        <v>10353.333333333332</v>
      </c>
      <c r="T108" s="21">
        <v>81946.170280000006</v>
      </c>
      <c r="U108">
        <v>218.65</v>
      </c>
    </row>
    <row r="109" spans="1:21" x14ac:dyDescent="0.25">
      <c r="A109">
        <v>106</v>
      </c>
      <c r="B109" t="s">
        <v>106</v>
      </c>
      <c r="C109" s="21">
        <v>0</v>
      </c>
      <c r="D109" s="21">
        <v>0</v>
      </c>
      <c r="E109" s="21">
        <v>0</v>
      </c>
      <c r="F109" s="21">
        <v>0</v>
      </c>
      <c r="G109" s="21">
        <v>0</v>
      </c>
      <c r="H109" s="21">
        <v>0</v>
      </c>
      <c r="I109" s="21">
        <v>0</v>
      </c>
      <c r="J109" s="21">
        <v>0</v>
      </c>
      <c r="K109" s="21">
        <v>0</v>
      </c>
      <c r="L109" s="21">
        <v>0</v>
      </c>
      <c r="M109" s="21">
        <v>0</v>
      </c>
      <c r="N109" s="21">
        <v>0</v>
      </c>
      <c r="O109" s="21">
        <v>11407.69230769231</v>
      </c>
      <c r="P109" s="21">
        <v>0</v>
      </c>
      <c r="Q109">
        <v>7915.5</v>
      </c>
      <c r="R109">
        <v>411200.75866500003</v>
      </c>
      <c r="S109">
        <f t="shared" si="1"/>
        <v>11407.69230769231</v>
      </c>
      <c r="T109" s="21">
        <v>419116.25866500003</v>
      </c>
      <c r="U109">
        <v>0</v>
      </c>
    </row>
    <row r="110" spans="1:21" x14ac:dyDescent="0.25">
      <c r="A110">
        <v>107</v>
      </c>
      <c r="B110" t="s">
        <v>107</v>
      </c>
      <c r="C110" s="21">
        <v>0</v>
      </c>
      <c r="D110" s="21">
        <v>0</v>
      </c>
      <c r="E110" s="21">
        <v>0</v>
      </c>
      <c r="F110" s="21">
        <v>0</v>
      </c>
      <c r="G110" s="21">
        <v>0</v>
      </c>
      <c r="H110" s="21">
        <v>0</v>
      </c>
      <c r="I110" s="21">
        <v>0</v>
      </c>
      <c r="J110" s="21">
        <v>0</v>
      </c>
      <c r="K110" s="21">
        <v>0</v>
      </c>
      <c r="L110" s="21">
        <v>0</v>
      </c>
      <c r="M110" s="21">
        <v>0</v>
      </c>
      <c r="N110" s="21">
        <v>0</v>
      </c>
      <c r="O110" s="21">
        <v>0</v>
      </c>
      <c r="P110" s="21">
        <v>466</v>
      </c>
      <c r="Q110">
        <v>52550.5</v>
      </c>
      <c r="R110">
        <v>267440.28358049999</v>
      </c>
      <c r="S110">
        <f t="shared" si="1"/>
        <v>0</v>
      </c>
      <c r="T110" s="21">
        <v>319990.78358049999</v>
      </c>
      <c r="U110">
        <v>0</v>
      </c>
    </row>
    <row r="111" spans="1:21" x14ac:dyDescent="0.25">
      <c r="A111">
        <v>108</v>
      </c>
      <c r="B111" t="s">
        <v>108</v>
      </c>
      <c r="C111" s="21">
        <v>21133.333333333328</v>
      </c>
      <c r="D111" s="21">
        <v>11033.33333333333</v>
      </c>
      <c r="E111" s="21">
        <v>28040</v>
      </c>
      <c r="F111" s="21">
        <v>8560</v>
      </c>
      <c r="G111" s="21">
        <v>0</v>
      </c>
      <c r="H111" s="21">
        <v>0</v>
      </c>
      <c r="I111" s="21">
        <v>0</v>
      </c>
      <c r="J111" s="21">
        <v>30528.571428571431</v>
      </c>
      <c r="K111" s="21">
        <v>75214.28571428571</v>
      </c>
      <c r="L111" s="21">
        <v>6200</v>
      </c>
      <c r="M111" s="21">
        <v>9400</v>
      </c>
      <c r="N111" s="21">
        <v>0</v>
      </c>
      <c r="O111" s="21">
        <v>0</v>
      </c>
      <c r="P111" s="21">
        <v>34053</v>
      </c>
      <c r="Q111">
        <v>14024.5</v>
      </c>
      <c r="R111">
        <v>269994.03962400003</v>
      </c>
      <c r="S111">
        <f t="shared" si="1"/>
        <v>190109.52380952379</v>
      </c>
      <c r="T111" s="21">
        <v>284018.53962400003</v>
      </c>
      <c r="U111">
        <v>2248.2087040921829</v>
      </c>
    </row>
    <row r="112" spans="1:21" x14ac:dyDescent="0.25">
      <c r="A112">
        <v>109</v>
      </c>
      <c r="B112" t="s">
        <v>109</v>
      </c>
      <c r="C112" s="21">
        <v>0</v>
      </c>
      <c r="D112" s="21">
        <v>73466.666666666672</v>
      </c>
      <c r="E112" s="21">
        <v>0</v>
      </c>
      <c r="F112" s="21">
        <v>15233.33333333333</v>
      </c>
      <c r="G112" s="21">
        <v>6600</v>
      </c>
      <c r="H112" s="21">
        <v>0</v>
      </c>
      <c r="I112" s="21">
        <v>0</v>
      </c>
      <c r="J112" s="21">
        <v>0</v>
      </c>
      <c r="K112" s="21">
        <v>26275</v>
      </c>
      <c r="L112" s="21">
        <v>0</v>
      </c>
      <c r="M112" s="21">
        <v>0</v>
      </c>
      <c r="N112" s="21">
        <v>0</v>
      </c>
      <c r="O112" s="21">
        <v>47333.333333333343</v>
      </c>
      <c r="P112" s="21">
        <v>242</v>
      </c>
      <c r="Q112">
        <v>48387.5</v>
      </c>
      <c r="R112">
        <v>262039.21075350003</v>
      </c>
      <c r="S112">
        <f t="shared" si="1"/>
        <v>168908.33333333334</v>
      </c>
      <c r="T112" s="21">
        <v>310426.7107535</v>
      </c>
      <c r="U112">
        <v>103.95</v>
      </c>
    </row>
    <row r="113" spans="1:21" x14ac:dyDescent="0.25">
      <c r="A113">
        <v>110</v>
      </c>
      <c r="B113" t="s">
        <v>110</v>
      </c>
      <c r="C113" s="21">
        <v>9900</v>
      </c>
      <c r="D113" s="21">
        <v>1600</v>
      </c>
      <c r="E113" s="21">
        <v>125187.5</v>
      </c>
      <c r="F113" s="21">
        <v>142062.5</v>
      </c>
      <c r="G113" s="21">
        <v>0</v>
      </c>
      <c r="H113" s="21">
        <v>3533.333333333333</v>
      </c>
      <c r="I113" s="21">
        <v>0</v>
      </c>
      <c r="J113" s="21">
        <v>22525</v>
      </c>
      <c r="K113" s="21">
        <v>56075</v>
      </c>
      <c r="L113" s="21">
        <v>0</v>
      </c>
      <c r="M113" s="21">
        <v>1500</v>
      </c>
      <c r="N113" s="21">
        <v>5400</v>
      </c>
      <c r="O113" s="21">
        <v>12700</v>
      </c>
      <c r="P113" s="21">
        <v>145</v>
      </c>
      <c r="Q113">
        <v>4927.75</v>
      </c>
      <c r="R113">
        <v>124513.34308200001</v>
      </c>
      <c r="S113">
        <f t="shared" si="1"/>
        <v>380483.33333333331</v>
      </c>
      <c r="T113" s="21">
        <v>129441.09308200001</v>
      </c>
      <c r="U113">
        <v>47.754999999999995</v>
      </c>
    </row>
    <row r="114" spans="1:21" x14ac:dyDescent="0.25">
      <c r="A114">
        <v>111</v>
      </c>
      <c r="B114" t="s">
        <v>111</v>
      </c>
      <c r="C114" s="21">
        <v>0</v>
      </c>
      <c r="D114" s="21">
        <v>0</v>
      </c>
      <c r="E114" s="21">
        <v>0</v>
      </c>
      <c r="F114" s="21">
        <v>0</v>
      </c>
      <c r="G114" s="21">
        <v>1800</v>
      </c>
      <c r="H114" s="21">
        <v>0</v>
      </c>
      <c r="I114" s="21">
        <v>0</v>
      </c>
      <c r="J114" s="21">
        <v>0</v>
      </c>
      <c r="K114" s="21">
        <v>0</v>
      </c>
      <c r="L114" s="21">
        <v>0</v>
      </c>
      <c r="M114" s="21">
        <v>0</v>
      </c>
      <c r="N114" s="21">
        <v>0</v>
      </c>
      <c r="O114" s="21">
        <v>1600</v>
      </c>
      <c r="P114" s="21">
        <v>311</v>
      </c>
      <c r="Q114">
        <v>22670.5</v>
      </c>
      <c r="R114">
        <v>149844.52142100001</v>
      </c>
      <c r="S114">
        <f t="shared" si="1"/>
        <v>3400</v>
      </c>
      <c r="T114" s="21">
        <v>172515.02142100001</v>
      </c>
      <c r="U114">
        <v>0</v>
      </c>
    </row>
    <row r="115" spans="1:21" x14ac:dyDescent="0.25">
      <c r="A115">
        <v>112</v>
      </c>
      <c r="B115" t="s">
        <v>112</v>
      </c>
      <c r="C115" s="21">
        <v>0</v>
      </c>
      <c r="D115" s="21">
        <v>0</v>
      </c>
      <c r="E115" s="21">
        <v>0</v>
      </c>
      <c r="F115" s="21">
        <v>0</v>
      </c>
      <c r="G115" s="21">
        <v>0</v>
      </c>
      <c r="H115" s="21">
        <v>0</v>
      </c>
      <c r="I115" s="21">
        <v>0</v>
      </c>
      <c r="J115" s="21">
        <v>0</v>
      </c>
      <c r="K115" s="21">
        <v>0</v>
      </c>
      <c r="L115" s="21">
        <v>0</v>
      </c>
      <c r="M115" s="21">
        <v>0</v>
      </c>
      <c r="N115" s="21">
        <v>0</v>
      </c>
      <c r="O115" s="21">
        <v>0</v>
      </c>
      <c r="P115" s="21">
        <v>151</v>
      </c>
      <c r="Q115">
        <v>88020.5</v>
      </c>
      <c r="R115">
        <v>249236.18178300001</v>
      </c>
      <c r="S115">
        <f t="shared" si="1"/>
        <v>0</v>
      </c>
      <c r="T115" s="21">
        <v>337256.68178300001</v>
      </c>
      <c r="U115">
        <v>759.36</v>
      </c>
    </row>
    <row r="116" spans="1:21" x14ac:dyDescent="0.25">
      <c r="A116">
        <v>113</v>
      </c>
      <c r="B116" t="s">
        <v>113</v>
      </c>
      <c r="C116" s="21">
        <v>0</v>
      </c>
      <c r="D116" s="21">
        <v>0</v>
      </c>
      <c r="E116" s="21">
        <v>0</v>
      </c>
      <c r="F116" s="21">
        <v>0</v>
      </c>
      <c r="G116" s="21">
        <v>0</v>
      </c>
      <c r="H116" s="21">
        <v>0</v>
      </c>
      <c r="I116" s="21">
        <v>0</v>
      </c>
      <c r="J116" s="21">
        <v>0</v>
      </c>
      <c r="K116" s="21">
        <v>0</v>
      </c>
      <c r="L116" s="21">
        <v>0</v>
      </c>
      <c r="M116" s="21">
        <v>0</v>
      </c>
      <c r="N116" s="21">
        <v>0</v>
      </c>
      <c r="O116" s="21">
        <v>2200</v>
      </c>
      <c r="P116" s="21">
        <v>569.5</v>
      </c>
      <c r="Q116">
        <v>44168.5</v>
      </c>
      <c r="R116">
        <v>306116.243892</v>
      </c>
      <c r="S116">
        <f t="shared" si="1"/>
        <v>2200</v>
      </c>
      <c r="T116" s="21">
        <v>350284.743892</v>
      </c>
      <c r="U116">
        <v>415.63</v>
      </c>
    </row>
    <row r="117" spans="1:21" x14ac:dyDescent="0.25">
      <c r="A117">
        <v>114</v>
      </c>
      <c r="B117" t="s">
        <v>114</v>
      </c>
      <c r="C117" s="21">
        <v>0</v>
      </c>
      <c r="D117" s="21">
        <v>0</v>
      </c>
      <c r="E117" s="21">
        <v>2583.333333333333</v>
      </c>
      <c r="F117" s="21">
        <v>127250</v>
      </c>
      <c r="G117" s="21">
        <v>0</v>
      </c>
      <c r="H117" s="21">
        <v>0</v>
      </c>
      <c r="I117" s="21">
        <v>0</v>
      </c>
      <c r="J117" s="21">
        <v>0</v>
      </c>
      <c r="K117" s="21">
        <v>11200</v>
      </c>
      <c r="L117" s="21">
        <v>0</v>
      </c>
      <c r="M117" s="21">
        <v>0</v>
      </c>
      <c r="N117" s="21">
        <v>0</v>
      </c>
      <c r="O117" s="21">
        <v>17100</v>
      </c>
      <c r="P117" s="21">
        <v>47</v>
      </c>
      <c r="Q117">
        <v>3309.5</v>
      </c>
      <c r="R117">
        <v>77297.211576000002</v>
      </c>
      <c r="S117">
        <f t="shared" si="1"/>
        <v>158133.33333333331</v>
      </c>
      <c r="T117" s="21">
        <v>80606.711576000002</v>
      </c>
      <c r="U117">
        <v>2.4300000000000002</v>
      </c>
    </row>
    <row r="118" spans="1:21" x14ac:dyDescent="0.25">
      <c r="A118">
        <v>115</v>
      </c>
      <c r="B118" t="s">
        <v>115</v>
      </c>
      <c r="C118" s="21">
        <v>0</v>
      </c>
      <c r="D118" s="21">
        <v>0</v>
      </c>
      <c r="E118" s="21">
        <v>5350</v>
      </c>
      <c r="F118" s="21">
        <v>4960</v>
      </c>
      <c r="G118" s="21">
        <v>0</v>
      </c>
      <c r="H118" s="21">
        <v>0</v>
      </c>
      <c r="I118" s="21">
        <v>0</v>
      </c>
      <c r="J118" s="21">
        <v>0</v>
      </c>
      <c r="K118" s="21">
        <v>0</v>
      </c>
      <c r="L118" s="21">
        <v>0</v>
      </c>
      <c r="M118" s="21">
        <v>0</v>
      </c>
      <c r="N118" s="21">
        <v>0</v>
      </c>
      <c r="O118" s="21">
        <v>2600</v>
      </c>
      <c r="P118" s="21">
        <v>1000</v>
      </c>
      <c r="Q118">
        <v>14142.5</v>
      </c>
      <c r="R118">
        <v>29644.742061000001</v>
      </c>
      <c r="S118">
        <f t="shared" si="1"/>
        <v>12910</v>
      </c>
      <c r="T118" s="21">
        <v>43787.242060999997</v>
      </c>
      <c r="U118">
        <v>0</v>
      </c>
    </row>
    <row r="119" spans="1:21" x14ac:dyDescent="0.25">
      <c r="A119">
        <v>116</v>
      </c>
      <c r="B119" t="s">
        <v>116</v>
      </c>
      <c r="C119" s="21">
        <v>0</v>
      </c>
      <c r="D119" s="21">
        <v>4275</v>
      </c>
      <c r="E119" s="21">
        <v>0</v>
      </c>
      <c r="F119" s="21">
        <v>5150</v>
      </c>
      <c r="G119" s="21">
        <v>3700</v>
      </c>
      <c r="H119" s="21">
        <v>0</v>
      </c>
      <c r="I119" s="21">
        <v>0</v>
      </c>
      <c r="J119" s="21">
        <v>0</v>
      </c>
      <c r="K119" s="21">
        <v>7350</v>
      </c>
      <c r="L119" s="21">
        <v>8055.5555555555557</v>
      </c>
      <c r="M119" s="21">
        <v>0</v>
      </c>
      <c r="N119" s="21">
        <v>0</v>
      </c>
      <c r="O119" s="21">
        <v>24300</v>
      </c>
      <c r="P119" s="21">
        <v>635.66666666666674</v>
      </c>
      <c r="Q119">
        <v>73454.75</v>
      </c>
      <c r="R119">
        <v>272863.15106850001</v>
      </c>
      <c r="S119">
        <f t="shared" si="1"/>
        <v>52830.555555555555</v>
      </c>
      <c r="T119" s="21">
        <v>346317.90106850001</v>
      </c>
      <c r="U119">
        <v>0</v>
      </c>
    </row>
    <row r="120" spans="1:21" x14ac:dyDescent="0.25">
      <c r="A120">
        <v>117</v>
      </c>
      <c r="B120" t="s">
        <v>117</v>
      </c>
      <c r="C120" s="21">
        <v>18000</v>
      </c>
      <c r="D120" s="21">
        <v>20035.71428571429</v>
      </c>
      <c r="E120" s="21">
        <v>4300</v>
      </c>
      <c r="F120" s="21">
        <v>17850</v>
      </c>
      <c r="G120" s="21">
        <v>0</v>
      </c>
      <c r="H120" s="21">
        <v>0</v>
      </c>
      <c r="I120" s="21">
        <v>0</v>
      </c>
      <c r="J120" s="21">
        <v>3833.333333333333</v>
      </c>
      <c r="K120" s="21">
        <v>6533.333333333333</v>
      </c>
      <c r="L120" s="21">
        <v>500</v>
      </c>
      <c r="M120" s="21">
        <v>0</v>
      </c>
      <c r="N120" s="21">
        <v>14277.777777777779</v>
      </c>
      <c r="O120" s="21">
        <v>45744.444444444453</v>
      </c>
      <c r="P120" s="21">
        <v>15</v>
      </c>
      <c r="Q120">
        <v>3138.25</v>
      </c>
      <c r="R120">
        <v>242067.96225900002</v>
      </c>
      <c r="S120">
        <f t="shared" si="1"/>
        <v>131074.60317460319</v>
      </c>
      <c r="T120" s="21">
        <v>245206.21225900002</v>
      </c>
      <c r="U120">
        <v>281.7</v>
      </c>
    </row>
    <row r="121" spans="1:21" x14ac:dyDescent="0.25">
      <c r="A121">
        <v>118</v>
      </c>
      <c r="B121" t="s">
        <v>118</v>
      </c>
      <c r="C121" s="21">
        <v>0</v>
      </c>
      <c r="D121" s="21">
        <v>0</v>
      </c>
      <c r="E121" s="21">
        <v>0</v>
      </c>
      <c r="F121" s="21">
        <v>0</v>
      </c>
      <c r="G121" s="21">
        <v>0</v>
      </c>
      <c r="H121" s="21">
        <v>0</v>
      </c>
      <c r="I121" s="21">
        <v>0</v>
      </c>
      <c r="J121" s="21">
        <v>0</v>
      </c>
      <c r="K121" s="21">
        <v>0</v>
      </c>
      <c r="L121" s="21">
        <v>0</v>
      </c>
      <c r="M121" s="21">
        <v>0</v>
      </c>
      <c r="N121" s="21">
        <v>0</v>
      </c>
      <c r="O121" s="21">
        <v>2400</v>
      </c>
      <c r="P121" s="21">
        <v>76</v>
      </c>
      <c r="Q121">
        <v>1167.25</v>
      </c>
      <c r="R121">
        <v>9.5629635000000004</v>
      </c>
      <c r="S121">
        <f t="shared" si="1"/>
        <v>2400</v>
      </c>
      <c r="T121" s="21">
        <v>1176.8129635</v>
      </c>
      <c r="U121">
        <v>0</v>
      </c>
    </row>
    <row r="122" spans="1:21" x14ac:dyDescent="0.25">
      <c r="A122">
        <v>119</v>
      </c>
      <c r="B122" t="s">
        <v>119</v>
      </c>
      <c r="C122" s="21">
        <v>0</v>
      </c>
      <c r="D122" s="21">
        <v>0</v>
      </c>
      <c r="E122" s="21">
        <v>0</v>
      </c>
      <c r="F122" s="21">
        <v>0</v>
      </c>
      <c r="G122" s="21">
        <v>900</v>
      </c>
      <c r="H122" s="21">
        <v>0</v>
      </c>
      <c r="I122" s="21">
        <v>0</v>
      </c>
      <c r="J122" s="21">
        <v>0</v>
      </c>
      <c r="K122" s="21">
        <v>0</v>
      </c>
      <c r="L122" s="21">
        <v>0</v>
      </c>
      <c r="M122" s="21">
        <v>0</v>
      </c>
      <c r="N122" s="21">
        <v>0</v>
      </c>
      <c r="O122" s="21">
        <v>8528.5714285714294</v>
      </c>
      <c r="P122" s="21">
        <v>126</v>
      </c>
      <c r="Q122">
        <v>12804.5</v>
      </c>
      <c r="R122">
        <v>358565.98516650003</v>
      </c>
      <c r="S122">
        <f t="shared" si="1"/>
        <v>9428.5714285714294</v>
      </c>
      <c r="T122" s="21">
        <v>371370.48516650003</v>
      </c>
      <c r="U122">
        <v>0</v>
      </c>
    </row>
    <row r="123" spans="1:21" x14ac:dyDescent="0.25">
      <c r="A123">
        <v>120</v>
      </c>
      <c r="B123" t="s">
        <v>120</v>
      </c>
      <c r="C123" s="21">
        <v>2500</v>
      </c>
      <c r="D123" s="21">
        <v>84250</v>
      </c>
      <c r="E123" s="21">
        <v>0</v>
      </c>
      <c r="F123" s="21">
        <v>12925</v>
      </c>
      <c r="G123" s="21">
        <v>0</v>
      </c>
      <c r="H123" s="21">
        <v>0</v>
      </c>
      <c r="I123" s="21">
        <v>10100</v>
      </c>
      <c r="J123" s="21">
        <v>0</v>
      </c>
      <c r="K123" s="21">
        <v>11500</v>
      </c>
      <c r="L123" s="21">
        <v>3100</v>
      </c>
      <c r="M123" s="21">
        <v>0</v>
      </c>
      <c r="N123" s="21">
        <v>0</v>
      </c>
      <c r="O123" s="21">
        <v>7150</v>
      </c>
      <c r="P123" s="21">
        <v>112</v>
      </c>
      <c r="Q123">
        <v>12337</v>
      </c>
      <c r="R123">
        <v>197601.516351</v>
      </c>
      <c r="S123">
        <f t="shared" si="1"/>
        <v>131525</v>
      </c>
      <c r="T123" s="21">
        <v>209938.516351</v>
      </c>
      <c r="U123">
        <v>0</v>
      </c>
    </row>
    <row r="124" spans="1:21" x14ac:dyDescent="0.25">
      <c r="A124">
        <v>121</v>
      </c>
      <c r="B124" t="s">
        <v>121</v>
      </c>
      <c r="C124" s="21">
        <v>0</v>
      </c>
      <c r="D124" s="21">
        <v>0</v>
      </c>
      <c r="E124" s="21">
        <v>0</v>
      </c>
      <c r="F124" s="21">
        <v>0</v>
      </c>
      <c r="G124" s="21">
        <v>0</v>
      </c>
      <c r="H124" s="21">
        <v>0</v>
      </c>
      <c r="I124" s="21">
        <v>0</v>
      </c>
      <c r="J124" s="21">
        <v>0</v>
      </c>
      <c r="K124" s="21">
        <v>0</v>
      </c>
      <c r="L124" s="21">
        <v>0</v>
      </c>
      <c r="M124" s="21">
        <v>0</v>
      </c>
      <c r="N124" s="21">
        <v>0</v>
      </c>
      <c r="O124" s="21">
        <v>0</v>
      </c>
      <c r="P124" s="21">
        <v>341.66666666666669</v>
      </c>
      <c r="Q124">
        <v>8704.25</v>
      </c>
      <c r="R124">
        <v>59612.178541500005</v>
      </c>
      <c r="S124">
        <f t="shared" si="1"/>
        <v>0</v>
      </c>
      <c r="T124" s="21">
        <v>68316.428541500005</v>
      </c>
      <c r="U124">
        <v>0</v>
      </c>
    </row>
    <row r="125" spans="1:21" x14ac:dyDescent="0.25">
      <c r="A125">
        <v>122</v>
      </c>
      <c r="B125" t="s">
        <v>122</v>
      </c>
      <c r="C125" s="21">
        <v>0</v>
      </c>
      <c r="D125" s="21">
        <v>0</v>
      </c>
      <c r="E125" s="21">
        <v>0</v>
      </c>
      <c r="F125" s="21">
        <v>0</v>
      </c>
      <c r="G125" s="21">
        <v>0</v>
      </c>
      <c r="H125" s="21">
        <v>0</v>
      </c>
      <c r="I125" s="21">
        <v>0</v>
      </c>
      <c r="J125" s="21">
        <v>0</v>
      </c>
      <c r="K125" s="21">
        <v>0</v>
      </c>
      <c r="L125" s="21">
        <v>0</v>
      </c>
      <c r="M125" s="21">
        <v>0</v>
      </c>
      <c r="N125" s="21">
        <v>0</v>
      </c>
      <c r="O125" s="21">
        <v>0</v>
      </c>
      <c r="P125" s="21">
        <v>110</v>
      </c>
      <c r="Q125">
        <v>594</v>
      </c>
      <c r="R125">
        <v>118671.929145</v>
      </c>
      <c r="S125">
        <f t="shared" si="1"/>
        <v>0</v>
      </c>
      <c r="T125" s="21">
        <v>119265.929145</v>
      </c>
      <c r="U125">
        <v>0</v>
      </c>
    </row>
    <row r="126" spans="1:21" x14ac:dyDescent="0.25">
      <c r="A126">
        <v>123</v>
      </c>
      <c r="B126" t="s">
        <v>123</v>
      </c>
      <c r="C126" s="21">
        <v>0</v>
      </c>
      <c r="D126" s="21">
        <v>0</v>
      </c>
      <c r="E126" s="21">
        <v>0</v>
      </c>
      <c r="F126" s="21">
        <v>0</v>
      </c>
      <c r="G126" s="21">
        <v>0</v>
      </c>
      <c r="H126" s="21">
        <v>0</v>
      </c>
      <c r="I126" s="21">
        <v>19057.142857142859</v>
      </c>
      <c r="J126" s="21">
        <v>0</v>
      </c>
      <c r="K126" s="21">
        <v>0</v>
      </c>
      <c r="L126" s="21">
        <v>0</v>
      </c>
      <c r="M126" s="21">
        <v>0</v>
      </c>
      <c r="N126" s="21">
        <v>0</v>
      </c>
      <c r="O126" s="21">
        <v>0</v>
      </c>
      <c r="P126" s="21">
        <v>269</v>
      </c>
      <c r="Q126">
        <v>14656.25</v>
      </c>
      <c r="R126">
        <v>104278.3347105</v>
      </c>
      <c r="S126">
        <f t="shared" si="1"/>
        <v>19057.142857142859</v>
      </c>
      <c r="T126" s="21">
        <v>118934.5847105</v>
      </c>
      <c r="U126">
        <v>0</v>
      </c>
    </row>
    <row r="127" spans="1:21" x14ac:dyDescent="0.25">
      <c r="A127">
        <v>124</v>
      </c>
      <c r="B127" t="s">
        <v>124</v>
      </c>
      <c r="C127" s="21">
        <v>0</v>
      </c>
      <c r="D127" s="21">
        <v>0</v>
      </c>
      <c r="E127" s="21">
        <v>0</v>
      </c>
      <c r="F127" s="21">
        <v>0</v>
      </c>
      <c r="G127" s="21">
        <v>0</v>
      </c>
      <c r="H127" s="21">
        <v>0</v>
      </c>
      <c r="I127" s="21">
        <v>0</v>
      </c>
      <c r="J127" s="21">
        <v>0</v>
      </c>
      <c r="K127" s="21">
        <v>0</v>
      </c>
      <c r="L127" s="21">
        <v>0</v>
      </c>
      <c r="M127" s="21">
        <v>0</v>
      </c>
      <c r="N127" s="21">
        <v>0</v>
      </c>
      <c r="O127" s="21">
        <v>0</v>
      </c>
      <c r="P127" s="21">
        <v>0</v>
      </c>
      <c r="Q127">
        <v>1605.25</v>
      </c>
      <c r="R127">
        <v>484883.8372215</v>
      </c>
      <c r="S127">
        <f t="shared" si="1"/>
        <v>0</v>
      </c>
      <c r="T127" s="21">
        <v>486489.0872215</v>
      </c>
      <c r="U127">
        <v>0</v>
      </c>
    </row>
    <row r="128" spans="1:21" x14ac:dyDescent="0.25">
      <c r="A128">
        <v>125</v>
      </c>
      <c r="B128" t="s">
        <v>125</v>
      </c>
      <c r="C128" s="21">
        <v>0</v>
      </c>
      <c r="D128" s="21">
        <v>14560</v>
      </c>
      <c r="E128" s="21">
        <v>0</v>
      </c>
      <c r="F128" s="21">
        <v>25100</v>
      </c>
      <c r="G128" s="21">
        <v>0</v>
      </c>
      <c r="H128" s="21">
        <v>0</v>
      </c>
      <c r="I128" s="21">
        <v>0</v>
      </c>
      <c r="J128" s="21">
        <v>0</v>
      </c>
      <c r="K128" s="21">
        <v>47800</v>
      </c>
      <c r="L128" s="21">
        <v>0</v>
      </c>
      <c r="M128" s="21">
        <v>3125</v>
      </c>
      <c r="N128" s="21">
        <v>0</v>
      </c>
      <c r="O128" s="21">
        <v>3900</v>
      </c>
      <c r="P128" s="21">
        <v>2143</v>
      </c>
      <c r="Q128">
        <v>10885</v>
      </c>
      <c r="R128">
        <v>146760.57688950002</v>
      </c>
      <c r="S128">
        <f t="shared" si="1"/>
        <v>94485</v>
      </c>
      <c r="T128" s="21">
        <v>157645.57688950002</v>
      </c>
      <c r="U128">
        <v>0</v>
      </c>
    </row>
    <row r="129" spans="1:21" x14ac:dyDescent="0.25">
      <c r="A129">
        <v>126</v>
      </c>
      <c r="B129" t="s">
        <v>126</v>
      </c>
      <c r="C129" s="21">
        <v>0</v>
      </c>
      <c r="D129" s="21">
        <v>7028.5714285714284</v>
      </c>
      <c r="E129" s="21">
        <v>0</v>
      </c>
      <c r="F129" s="21">
        <v>1700</v>
      </c>
      <c r="G129" s="21">
        <v>5650</v>
      </c>
      <c r="H129" s="21">
        <v>0</v>
      </c>
      <c r="I129" s="21">
        <v>0</v>
      </c>
      <c r="J129" s="21">
        <v>0</v>
      </c>
      <c r="K129" s="21">
        <v>7250</v>
      </c>
      <c r="L129" s="21">
        <v>0</v>
      </c>
      <c r="M129" s="21">
        <v>0</v>
      </c>
      <c r="N129" s="21">
        <v>0</v>
      </c>
      <c r="O129" s="21">
        <v>14340</v>
      </c>
      <c r="P129" s="21">
        <v>395.5</v>
      </c>
      <c r="Q129">
        <v>53589</v>
      </c>
      <c r="R129">
        <v>266763.53711700003</v>
      </c>
      <c r="S129">
        <f t="shared" si="1"/>
        <v>35968.571428571428</v>
      </c>
      <c r="T129" s="21">
        <v>320352.53711700003</v>
      </c>
      <c r="U129">
        <v>0</v>
      </c>
    </row>
    <row r="130" spans="1:21" x14ac:dyDescent="0.25">
      <c r="A130">
        <v>127</v>
      </c>
      <c r="B130" t="s">
        <v>127</v>
      </c>
      <c r="C130" s="21">
        <v>0</v>
      </c>
      <c r="D130" s="21">
        <v>0</v>
      </c>
      <c r="E130" s="21">
        <v>1000</v>
      </c>
      <c r="F130" s="21">
        <v>79600</v>
      </c>
      <c r="G130" s="21">
        <v>1166.666666666667</v>
      </c>
      <c r="H130" s="21">
        <v>0</v>
      </c>
      <c r="I130" s="21">
        <v>0</v>
      </c>
      <c r="J130" s="21">
        <v>0</v>
      </c>
      <c r="K130" s="21">
        <v>5050</v>
      </c>
      <c r="L130" s="21">
        <v>0</v>
      </c>
      <c r="M130" s="21">
        <v>750</v>
      </c>
      <c r="N130" s="21">
        <v>0</v>
      </c>
      <c r="O130" s="21">
        <v>120000</v>
      </c>
      <c r="P130" s="21">
        <v>125</v>
      </c>
      <c r="Q130">
        <v>18265.5</v>
      </c>
      <c r="R130">
        <v>57550.581526500006</v>
      </c>
      <c r="S130">
        <f t="shared" si="1"/>
        <v>207566.66666666669</v>
      </c>
      <c r="T130" s="21">
        <v>75816.081526499998</v>
      </c>
      <c r="U130">
        <v>127.16999999999999</v>
      </c>
    </row>
    <row r="131" spans="1:21" x14ac:dyDescent="0.25">
      <c r="A131">
        <v>128</v>
      </c>
      <c r="B131" t="s">
        <v>128</v>
      </c>
      <c r="C131" s="21">
        <v>0</v>
      </c>
      <c r="D131" s="21">
        <v>10100</v>
      </c>
      <c r="E131" s="21">
        <v>0</v>
      </c>
      <c r="F131" s="21">
        <v>3350</v>
      </c>
      <c r="G131" s="21">
        <v>0</v>
      </c>
      <c r="H131" s="21">
        <v>0</v>
      </c>
      <c r="I131" s="21">
        <v>0</v>
      </c>
      <c r="J131" s="21">
        <v>0</v>
      </c>
      <c r="K131" s="21">
        <v>6100</v>
      </c>
      <c r="L131" s="21">
        <v>0</v>
      </c>
      <c r="M131" s="21">
        <v>0</v>
      </c>
      <c r="N131" s="21">
        <v>0</v>
      </c>
      <c r="O131" s="21">
        <v>7700</v>
      </c>
      <c r="P131" s="21">
        <v>91</v>
      </c>
      <c r="Q131">
        <v>28301.75</v>
      </c>
      <c r="R131">
        <v>173468.82197250001</v>
      </c>
      <c r="S131">
        <f t="shared" si="1"/>
        <v>27250</v>
      </c>
      <c r="T131" s="21">
        <v>201770.57197250001</v>
      </c>
      <c r="U131">
        <v>0</v>
      </c>
    </row>
    <row r="132" spans="1:21" x14ac:dyDescent="0.25">
      <c r="A132">
        <v>129</v>
      </c>
      <c r="B132" t="s">
        <v>129</v>
      </c>
      <c r="C132" s="21">
        <v>0</v>
      </c>
      <c r="D132" s="21">
        <v>0</v>
      </c>
      <c r="E132" s="21">
        <v>0</v>
      </c>
      <c r="F132" s="21">
        <v>0</v>
      </c>
      <c r="G132" s="21">
        <v>0</v>
      </c>
      <c r="H132" s="21">
        <v>0</v>
      </c>
      <c r="I132" s="21">
        <v>0</v>
      </c>
      <c r="J132" s="21">
        <v>0</v>
      </c>
      <c r="K132" s="21">
        <v>0</v>
      </c>
      <c r="L132" s="21">
        <v>7316.666666666667</v>
      </c>
      <c r="M132" s="21">
        <v>0</v>
      </c>
      <c r="N132" s="21">
        <v>0</v>
      </c>
      <c r="O132" s="21">
        <v>13860</v>
      </c>
      <c r="P132" s="21">
        <v>291</v>
      </c>
      <c r="Q132">
        <v>58709.75</v>
      </c>
      <c r="R132">
        <v>312682.88629350002</v>
      </c>
      <c r="S132">
        <f t="shared" ref="S132:S195" si="2">SUM(C132:O132)</f>
        <v>21176.666666666668</v>
      </c>
      <c r="T132" s="21">
        <v>371392.63629350002</v>
      </c>
      <c r="U132">
        <v>815.17599999999993</v>
      </c>
    </row>
    <row r="133" spans="1:21" x14ac:dyDescent="0.25">
      <c r="A133">
        <v>130</v>
      </c>
      <c r="B133" t="s">
        <v>130</v>
      </c>
      <c r="C133" s="21">
        <v>0</v>
      </c>
      <c r="D133" s="21">
        <v>0</v>
      </c>
      <c r="E133" s="21">
        <v>0</v>
      </c>
      <c r="F133" s="21">
        <v>0</v>
      </c>
      <c r="G133" s="21">
        <v>1600</v>
      </c>
      <c r="H133" s="21">
        <v>0</v>
      </c>
      <c r="I133" s="21">
        <v>0</v>
      </c>
      <c r="J133" s="21">
        <v>0</v>
      </c>
      <c r="K133" s="21">
        <v>0</v>
      </c>
      <c r="L133" s="21">
        <v>0</v>
      </c>
      <c r="M133" s="21">
        <v>0</v>
      </c>
      <c r="N133" s="21">
        <v>0</v>
      </c>
      <c r="O133" s="21">
        <v>0</v>
      </c>
      <c r="P133" s="21">
        <v>214</v>
      </c>
      <c r="Q133">
        <v>6961.25</v>
      </c>
      <c r="R133">
        <v>36685.529536500006</v>
      </c>
      <c r="S133">
        <f t="shared" si="2"/>
        <v>1600</v>
      </c>
      <c r="T133" s="21">
        <v>43646.779536500006</v>
      </c>
      <c r="U133">
        <v>0</v>
      </c>
    </row>
    <row r="134" spans="1:21" x14ac:dyDescent="0.25">
      <c r="A134">
        <v>131</v>
      </c>
      <c r="B134" t="s">
        <v>131</v>
      </c>
      <c r="C134" s="21">
        <v>0</v>
      </c>
      <c r="D134" s="21">
        <v>0</v>
      </c>
      <c r="E134" s="21">
        <v>0</v>
      </c>
      <c r="F134" s="21">
        <v>0</v>
      </c>
      <c r="G134" s="21">
        <v>0</v>
      </c>
      <c r="H134" s="21">
        <v>0</v>
      </c>
      <c r="I134" s="21">
        <v>0</v>
      </c>
      <c r="J134" s="21">
        <v>0</v>
      </c>
      <c r="K134" s="21">
        <v>0</v>
      </c>
      <c r="L134" s="21">
        <v>0</v>
      </c>
      <c r="M134" s="21">
        <v>0</v>
      </c>
      <c r="N134" s="21">
        <v>0</v>
      </c>
      <c r="O134" s="21">
        <v>0</v>
      </c>
      <c r="P134" s="21">
        <v>42</v>
      </c>
      <c r="Q134">
        <v>1273.5</v>
      </c>
      <c r="R134">
        <v>511333.43750100001</v>
      </c>
      <c r="S134">
        <f t="shared" si="2"/>
        <v>0</v>
      </c>
      <c r="T134" s="21">
        <v>512606.93750100001</v>
      </c>
      <c r="U134">
        <v>0</v>
      </c>
    </row>
    <row r="135" spans="1:21" x14ac:dyDescent="0.25">
      <c r="A135">
        <v>132</v>
      </c>
      <c r="B135" t="s">
        <v>132</v>
      </c>
      <c r="C135" s="21">
        <v>0</v>
      </c>
      <c r="D135" s="21">
        <v>0</v>
      </c>
      <c r="E135" s="21">
        <v>0</v>
      </c>
      <c r="F135" s="21">
        <v>7033.333333333333</v>
      </c>
      <c r="G135" s="21">
        <v>0</v>
      </c>
      <c r="H135" s="21">
        <v>0</v>
      </c>
      <c r="I135" s="21">
        <v>0</v>
      </c>
      <c r="J135" s="21">
        <v>0</v>
      </c>
      <c r="K135" s="21">
        <v>0</v>
      </c>
      <c r="L135" s="21">
        <v>0</v>
      </c>
      <c r="M135" s="21">
        <v>0</v>
      </c>
      <c r="N135" s="21">
        <v>0</v>
      </c>
      <c r="O135" s="21">
        <v>12200</v>
      </c>
      <c r="P135" s="21">
        <v>0</v>
      </c>
      <c r="Q135">
        <v>2055.25</v>
      </c>
      <c r="R135">
        <v>52091.241340500004</v>
      </c>
      <c r="S135">
        <f t="shared" si="2"/>
        <v>19233.333333333332</v>
      </c>
      <c r="T135" s="21">
        <v>54146.491340500004</v>
      </c>
      <c r="U135">
        <v>0</v>
      </c>
    </row>
    <row r="136" spans="1:21" x14ac:dyDescent="0.25">
      <c r="A136">
        <v>133</v>
      </c>
      <c r="B136" t="s">
        <v>133</v>
      </c>
      <c r="C136" s="21">
        <v>0</v>
      </c>
      <c r="D136" s="21">
        <v>0</v>
      </c>
      <c r="E136" s="21">
        <v>0</v>
      </c>
      <c r="F136" s="21">
        <v>0</v>
      </c>
      <c r="G136" s="21">
        <v>700</v>
      </c>
      <c r="H136" s="21">
        <v>0</v>
      </c>
      <c r="I136" s="21">
        <v>0</v>
      </c>
      <c r="J136" s="21">
        <v>0</v>
      </c>
      <c r="K136" s="21">
        <v>0</v>
      </c>
      <c r="L136" s="21">
        <v>0</v>
      </c>
      <c r="M136" s="21">
        <v>0</v>
      </c>
      <c r="N136" s="21">
        <v>0</v>
      </c>
      <c r="O136" s="21">
        <v>0</v>
      </c>
      <c r="P136" s="21">
        <v>159</v>
      </c>
      <c r="Q136">
        <v>4521.75</v>
      </c>
      <c r="R136">
        <v>17198.211474</v>
      </c>
      <c r="S136">
        <f t="shared" si="2"/>
        <v>700</v>
      </c>
      <c r="T136" s="21">
        <v>21719.961474</v>
      </c>
      <c r="U136">
        <v>0</v>
      </c>
    </row>
    <row r="137" spans="1:21" x14ac:dyDescent="0.25">
      <c r="A137">
        <v>134</v>
      </c>
      <c r="B137" t="s">
        <v>134</v>
      </c>
      <c r="C137" s="21">
        <v>0</v>
      </c>
      <c r="D137" s="21">
        <v>0</v>
      </c>
      <c r="E137" s="21">
        <v>0</v>
      </c>
      <c r="F137" s="21">
        <v>0</v>
      </c>
      <c r="G137" s="21">
        <v>0</v>
      </c>
      <c r="H137" s="21">
        <v>0</v>
      </c>
      <c r="I137" s="21">
        <v>0</v>
      </c>
      <c r="J137" s="21">
        <v>0</v>
      </c>
      <c r="K137" s="21">
        <v>0</v>
      </c>
      <c r="L137" s="21">
        <v>0</v>
      </c>
      <c r="M137" s="21">
        <v>0</v>
      </c>
      <c r="N137" s="21">
        <v>0</v>
      </c>
      <c r="O137" s="21">
        <v>0</v>
      </c>
      <c r="P137" s="21">
        <v>159</v>
      </c>
      <c r="Q137">
        <v>3049.5</v>
      </c>
      <c r="R137">
        <v>6069.1459050000003</v>
      </c>
      <c r="S137">
        <f t="shared" si="2"/>
        <v>0</v>
      </c>
      <c r="T137" s="21">
        <v>9118.6459050000012</v>
      </c>
      <c r="U137">
        <v>0</v>
      </c>
    </row>
    <row r="138" spans="1:21" x14ac:dyDescent="0.25">
      <c r="A138">
        <v>135</v>
      </c>
      <c r="B138" t="s">
        <v>135</v>
      </c>
      <c r="C138" s="21">
        <v>0</v>
      </c>
      <c r="D138" s="21">
        <v>0</v>
      </c>
      <c r="E138" s="21">
        <v>0</v>
      </c>
      <c r="F138" s="21">
        <v>0</v>
      </c>
      <c r="G138" s="21">
        <v>0</v>
      </c>
      <c r="H138" s="21">
        <v>0</v>
      </c>
      <c r="I138" s="21">
        <v>0</v>
      </c>
      <c r="J138" s="21">
        <v>0</v>
      </c>
      <c r="K138" s="21">
        <v>0</v>
      </c>
      <c r="L138" s="21">
        <v>0</v>
      </c>
      <c r="M138" s="21">
        <v>0</v>
      </c>
      <c r="N138" s="21">
        <v>0</v>
      </c>
      <c r="O138" s="21">
        <v>11000</v>
      </c>
      <c r="P138" s="21">
        <v>0</v>
      </c>
      <c r="Q138">
        <v>2051</v>
      </c>
      <c r="R138">
        <v>7701.5215350000008</v>
      </c>
      <c r="S138">
        <f t="shared" si="2"/>
        <v>11000</v>
      </c>
      <c r="T138" s="21">
        <v>9752.5215349999999</v>
      </c>
      <c r="U138">
        <v>0</v>
      </c>
    </row>
    <row r="139" spans="1:21" x14ac:dyDescent="0.25">
      <c r="A139">
        <v>136</v>
      </c>
      <c r="B139" t="s">
        <v>136</v>
      </c>
      <c r="C139" s="21">
        <v>0</v>
      </c>
      <c r="D139" s="21">
        <v>0</v>
      </c>
      <c r="E139" s="21">
        <v>0</v>
      </c>
      <c r="F139" s="21">
        <v>0</v>
      </c>
      <c r="G139" s="21">
        <v>0</v>
      </c>
      <c r="H139" s="21">
        <v>0</v>
      </c>
      <c r="I139" s="21">
        <v>0</v>
      </c>
      <c r="J139" s="21">
        <v>0</v>
      </c>
      <c r="K139" s="21">
        <v>0</v>
      </c>
      <c r="L139" s="21">
        <v>0</v>
      </c>
      <c r="M139" s="21">
        <v>0</v>
      </c>
      <c r="N139" s="21">
        <v>0</v>
      </c>
      <c r="O139" s="21">
        <v>0</v>
      </c>
      <c r="P139" s="21">
        <v>39</v>
      </c>
      <c r="Q139">
        <v>1940.5</v>
      </c>
      <c r="R139">
        <v>84637.119654000009</v>
      </c>
      <c r="S139">
        <f t="shared" si="2"/>
        <v>0</v>
      </c>
      <c r="T139" s="21">
        <v>86577.619654000009</v>
      </c>
      <c r="U139">
        <v>30.51</v>
      </c>
    </row>
    <row r="140" spans="1:21" x14ac:dyDescent="0.25">
      <c r="A140">
        <v>137</v>
      </c>
      <c r="B140" t="s">
        <v>137</v>
      </c>
      <c r="C140" s="21">
        <v>0</v>
      </c>
      <c r="D140" s="21">
        <v>3733.333333333333</v>
      </c>
      <c r="E140" s="21">
        <v>0</v>
      </c>
      <c r="F140" s="21">
        <v>32700</v>
      </c>
      <c r="G140" s="21">
        <v>0</v>
      </c>
      <c r="H140" s="21">
        <v>0</v>
      </c>
      <c r="I140" s="21">
        <v>0</v>
      </c>
      <c r="J140" s="21">
        <v>0</v>
      </c>
      <c r="K140" s="21">
        <v>51250</v>
      </c>
      <c r="L140" s="21">
        <v>0</v>
      </c>
      <c r="M140" s="21">
        <v>0</v>
      </c>
      <c r="N140" s="21">
        <v>0</v>
      </c>
      <c r="O140" s="21">
        <v>9000</v>
      </c>
      <c r="P140" s="21">
        <v>51</v>
      </c>
      <c r="Q140">
        <v>2912.75</v>
      </c>
      <c r="R140">
        <v>179638.93498050002</v>
      </c>
      <c r="S140">
        <f t="shared" si="2"/>
        <v>96683.333333333343</v>
      </c>
      <c r="T140" s="21">
        <v>182551.68498050002</v>
      </c>
      <c r="U140">
        <v>0</v>
      </c>
    </row>
    <row r="141" spans="1:21" x14ac:dyDescent="0.25">
      <c r="A141">
        <v>138</v>
      </c>
      <c r="B141" t="s">
        <v>138</v>
      </c>
      <c r="C141" s="21">
        <v>0</v>
      </c>
      <c r="D141" s="21">
        <v>0</v>
      </c>
      <c r="E141" s="21">
        <v>15825</v>
      </c>
      <c r="F141" s="21">
        <v>11475</v>
      </c>
      <c r="G141" s="21">
        <v>2600</v>
      </c>
      <c r="H141" s="21">
        <v>0</v>
      </c>
      <c r="I141" s="21">
        <v>0</v>
      </c>
      <c r="J141" s="21">
        <v>0</v>
      </c>
      <c r="K141" s="21">
        <v>0</v>
      </c>
      <c r="L141" s="21">
        <v>0</v>
      </c>
      <c r="M141" s="21">
        <v>0</v>
      </c>
      <c r="N141" s="21">
        <v>13880</v>
      </c>
      <c r="O141" s="21">
        <v>159910</v>
      </c>
      <c r="P141" s="21">
        <v>45</v>
      </c>
      <c r="Q141">
        <v>5342.75</v>
      </c>
      <c r="R141">
        <v>15290.956242</v>
      </c>
      <c r="S141">
        <f t="shared" si="2"/>
        <v>203690</v>
      </c>
      <c r="T141" s="21">
        <v>20633.706242</v>
      </c>
      <c r="U141">
        <v>0</v>
      </c>
    </row>
    <row r="142" spans="1:21" x14ac:dyDescent="0.25">
      <c r="A142">
        <v>139</v>
      </c>
      <c r="B142" t="s">
        <v>139</v>
      </c>
      <c r="C142" s="21">
        <v>2742.8571428571431</v>
      </c>
      <c r="D142" s="21">
        <v>17814.28571428571</v>
      </c>
      <c r="E142" s="21">
        <v>0</v>
      </c>
      <c r="F142" s="21">
        <v>8000</v>
      </c>
      <c r="G142" s="21">
        <v>0</v>
      </c>
      <c r="H142" s="21">
        <v>0</v>
      </c>
      <c r="I142" s="21">
        <v>0</v>
      </c>
      <c r="J142" s="21">
        <v>0</v>
      </c>
      <c r="K142" s="21">
        <v>6100</v>
      </c>
      <c r="L142" s="21">
        <v>14600</v>
      </c>
      <c r="M142" s="21">
        <v>0</v>
      </c>
      <c r="N142" s="21">
        <v>0</v>
      </c>
      <c r="O142" s="21">
        <v>21666.666666666672</v>
      </c>
      <c r="P142" s="21">
        <v>255</v>
      </c>
      <c r="Q142">
        <v>3108.5</v>
      </c>
      <c r="R142">
        <v>175948.74304200002</v>
      </c>
      <c r="S142">
        <f t="shared" si="2"/>
        <v>70923.809523809527</v>
      </c>
      <c r="T142" s="21">
        <v>179057.24304200002</v>
      </c>
      <c r="U142">
        <v>1103.1777797619002</v>
      </c>
    </row>
    <row r="143" spans="1:21" x14ac:dyDescent="0.25">
      <c r="A143">
        <v>140</v>
      </c>
      <c r="B143" t="s">
        <v>140</v>
      </c>
      <c r="C143" s="21">
        <v>67650</v>
      </c>
      <c r="D143" s="21">
        <v>7700</v>
      </c>
      <c r="E143" s="21">
        <v>90800</v>
      </c>
      <c r="F143" s="21">
        <v>71577.777777777781</v>
      </c>
      <c r="G143" s="21">
        <v>0</v>
      </c>
      <c r="H143" s="21">
        <v>2825</v>
      </c>
      <c r="I143" s="21">
        <v>0</v>
      </c>
      <c r="J143" s="21">
        <v>29285.71428571429</v>
      </c>
      <c r="K143" s="21">
        <v>25871.428571428569</v>
      </c>
      <c r="L143" s="21">
        <v>0</v>
      </c>
      <c r="M143" s="21">
        <v>8666.6666666666661</v>
      </c>
      <c r="N143" s="21">
        <v>28883.333333333328</v>
      </c>
      <c r="O143" s="21">
        <v>20950</v>
      </c>
      <c r="P143" s="21">
        <v>1812</v>
      </c>
      <c r="Q143">
        <v>76493.25</v>
      </c>
      <c r="R143">
        <v>243719.463816</v>
      </c>
      <c r="S143">
        <f t="shared" si="2"/>
        <v>354209.92063492065</v>
      </c>
      <c r="T143" s="21">
        <v>320212.71381600003</v>
      </c>
      <c r="U143">
        <v>171.26666666666668</v>
      </c>
    </row>
    <row r="144" spans="1:21" x14ac:dyDescent="0.25">
      <c r="A144">
        <v>141</v>
      </c>
      <c r="B144" t="s">
        <v>141</v>
      </c>
      <c r="C144" s="21">
        <v>0</v>
      </c>
      <c r="D144" s="21">
        <v>0</v>
      </c>
      <c r="E144" s="21">
        <v>0</v>
      </c>
      <c r="F144" s="21">
        <v>0</v>
      </c>
      <c r="G144" s="21">
        <v>5066.666666666667</v>
      </c>
      <c r="H144" s="21">
        <v>0</v>
      </c>
      <c r="I144" s="21">
        <v>0</v>
      </c>
      <c r="J144" s="21">
        <v>0</v>
      </c>
      <c r="K144" s="21">
        <v>0</v>
      </c>
      <c r="L144" s="21">
        <v>0</v>
      </c>
      <c r="M144" s="21">
        <v>0</v>
      </c>
      <c r="N144" s="21">
        <v>0</v>
      </c>
      <c r="O144" s="21">
        <v>1800</v>
      </c>
      <c r="P144" s="21">
        <v>155.5</v>
      </c>
      <c r="Q144">
        <v>17040</v>
      </c>
      <c r="R144">
        <v>107635.379688</v>
      </c>
      <c r="S144">
        <f t="shared" si="2"/>
        <v>6866.666666666667</v>
      </c>
      <c r="T144" s="21">
        <v>124675.379688</v>
      </c>
      <c r="U144">
        <v>0</v>
      </c>
    </row>
    <row r="145" spans="1:21" x14ac:dyDescent="0.25">
      <c r="A145">
        <v>142</v>
      </c>
      <c r="B145" t="s">
        <v>142</v>
      </c>
      <c r="C145" s="21">
        <v>0</v>
      </c>
      <c r="D145" s="21">
        <v>0</v>
      </c>
      <c r="E145" s="21">
        <v>0</v>
      </c>
      <c r="F145" s="21">
        <v>0</v>
      </c>
      <c r="G145" s="21">
        <v>0</v>
      </c>
      <c r="H145" s="21">
        <v>0</v>
      </c>
      <c r="I145" s="21">
        <v>0</v>
      </c>
      <c r="J145" s="21">
        <v>0</v>
      </c>
      <c r="K145" s="21">
        <v>0</v>
      </c>
      <c r="L145" s="21">
        <v>0</v>
      </c>
      <c r="M145" s="21">
        <v>0</v>
      </c>
      <c r="N145" s="21">
        <v>0</v>
      </c>
      <c r="O145" s="21">
        <v>0</v>
      </c>
      <c r="P145" s="21">
        <v>372</v>
      </c>
      <c r="Q145">
        <v>15579.25</v>
      </c>
      <c r="R145">
        <v>223962.1588305</v>
      </c>
      <c r="S145">
        <f t="shared" si="2"/>
        <v>0</v>
      </c>
      <c r="T145" s="21">
        <v>239541.4088305</v>
      </c>
      <c r="U145">
        <v>0</v>
      </c>
    </row>
    <row r="146" spans="1:21" x14ac:dyDescent="0.25">
      <c r="A146">
        <v>143</v>
      </c>
      <c r="B146" t="s">
        <v>143</v>
      </c>
      <c r="C146" s="21">
        <v>0</v>
      </c>
      <c r="D146" s="21">
        <v>2580</v>
      </c>
      <c r="E146" s="21">
        <v>0</v>
      </c>
      <c r="F146" s="21">
        <v>0</v>
      </c>
      <c r="G146" s="21">
        <v>0</v>
      </c>
      <c r="H146" s="21">
        <v>0</v>
      </c>
      <c r="I146" s="21">
        <v>2400</v>
      </c>
      <c r="J146" s="21">
        <v>0</v>
      </c>
      <c r="K146" s="21">
        <v>1200</v>
      </c>
      <c r="L146" s="21">
        <v>0</v>
      </c>
      <c r="M146" s="21">
        <v>0</v>
      </c>
      <c r="N146" s="21">
        <v>0</v>
      </c>
      <c r="O146" s="21">
        <v>0</v>
      </c>
      <c r="P146" s="21">
        <v>249.5</v>
      </c>
      <c r="Q146">
        <v>46970.75</v>
      </c>
      <c r="R146">
        <v>269869.943493</v>
      </c>
      <c r="S146">
        <f t="shared" si="2"/>
        <v>6180</v>
      </c>
      <c r="T146" s="21">
        <v>316840.693493</v>
      </c>
      <c r="U146">
        <v>0</v>
      </c>
    </row>
    <row r="147" spans="1:21" x14ac:dyDescent="0.25">
      <c r="A147">
        <v>144</v>
      </c>
      <c r="B147" t="s">
        <v>144</v>
      </c>
      <c r="C147" s="21">
        <v>0</v>
      </c>
      <c r="D147" s="21">
        <v>700</v>
      </c>
      <c r="E147" s="21">
        <v>0</v>
      </c>
      <c r="F147" s="21">
        <v>0</v>
      </c>
      <c r="G147" s="21">
        <v>1400</v>
      </c>
      <c r="H147" s="21">
        <v>0</v>
      </c>
      <c r="I147" s="21">
        <v>0</v>
      </c>
      <c r="J147" s="21">
        <v>0</v>
      </c>
      <c r="K147" s="21">
        <v>0</v>
      </c>
      <c r="L147" s="21">
        <v>0</v>
      </c>
      <c r="M147" s="21">
        <v>0</v>
      </c>
      <c r="N147" s="21">
        <v>0</v>
      </c>
      <c r="O147" s="21">
        <v>0</v>
      </c>
      <c r="P147" s="21">
        <v>215.5</v>
      </c>
      <c r="Q147">
        <v>29747.75</v>
      </c>
      <c r="R147">
        <v>182440.66089150001</v>
      </c>
      <c r="S147">
        <f t="shared" si="2"/>
        <v>2100</v>
      </c>
      <c r="T147" s="21">
        <v>212188.41089150001</v>
      </c>
      <c r="U147">
        <v>54.5</v>
      </c>
    </row>
    <row r="148" spans="1:21" x14ac:dyDescent="0.25">
      <c r="A148">
        <v>145</v>
      </c>
      <c r="B148" t="s">
        <v>145</v>
      </c>
      <c r="C148" s="21">
        <v>0</v>
      </c>
      <c r="D148" s="21">
        <v>0</v>
      </c>
      <c r="E148" s="21">
        <v>0</v>
      </c>
      <c r="F148" s="21">
        <v>0</v>
      </c>
      <c r="G148" s="21">
        <v>0</v>
      </c>
      <c r="H148" s="21">
        <v>0</v>
      </c>
      <c r="I148" s="21">
        <v>0</v>
      </c>
      <c r="J148" s="21">
        <v>0</v>
      </c>
      <c r="K148" s="21">
        <v>0</v>
      </c>
      <c r="L148" s="21">
        <v>0</v>
      </c>
      <c r="M148" s="21">
        <v>0</v>
      </c>
      <c r="N148" s="21">
        <v>0</v>
      </c>
      <c r="O148" s="21">
        <v>0</v>
      </c>
      <c r="P148" s="21">
        <v>321.5</v>
      </c>
      <c r="Q148">
        <v>47544.25</v>
      </c>
      <c r="R148">
        <v>321320.91106800002</v>
      </c>
      <c r="S148">
        <f t="shared" si="2"/>
        <v>0</v>
      </c>
      <c r="T148" s="21">
        <v>368865.16106800002</v>
      </c>
      <c r="U148">
        <v>0</v>
      </c>
    </row>
    <row r="149" spans="1:21" x14ac:dyDescent="0.25">
      <c r="A149">
        <v>146</v>
      </c>
      <c r="B149" t="s">
        <v>146</v>
      </c>
      <c r="C149" s="21">
        <v>0</v>
      </c>
      <c r="D149" s="21">
        <v>1300</v>
      </c>
      <c r="E149" s="21">
        <v>0</v>
      </c>
      <c r="F149" s="21">
        <v>0</v>
      </c>
      <c r="G149" s="21">
        <v>0</v>
      </c>
      <c r="H149" s="21">
        <v>0</v>
      </c>
      <c r="I149" s="21">
        <v>6060</v>
      </c>
      <c r="J149" s="21">
        <v>0</v>
      </c>
      <c r="K149" s="21">
        <v>8600</v>
      </c>
      <c r="L149" s="21">
        <v>5300</v>
      </c>
      <c r="M149" s="21">
        <v>0</v>
      </c>
      <c r="N149" s="21">
        <v>0</v>
      </c>
      <c r="O149" s="21">
        <v>6400</v>
      </c>
      <c r="P149" s="21">
        <v>224.5</v>
      </c>
      <c r="Q149">
        <v>36129.75</v>
      </c>
      <c r="R149">
        <v>183359.5949655</v>
      </c>
      <c r="S149">
        <f t="shared" si="2"/>
        <v>27660</v>
      </c>
      <c r="T149" s="21">
        <v>219489.3449655</v>
      </c>
      <c r="U149">
        <v>331</v>
      </c>
    </row>
    <row r="150" spans="1:21" x14ac:dyDescent="0.25">
      <c r="A150">
        <v>147</v>
      </c>
      <c r="B150" t="s">
        <v>147</v>
      </c>
      <c r="C150" s="21">
        <v>0</v>
      </c>
      <c r="D150" s="21">
        <v>9433.3333333333339</v>
      </c>
      <c r="E150" s="21">
        <v>0</v>
      </c>
      <c r="F150" s="21">
        <v>3400</v>
      </c>
      <c r="G150" s="21">
        <v>6800</v>
      </c>
      <c r="H150" s="21">
        <v>0</v>
      </c>
      <c r="I150" s="21">
        <v>0</v>
      </c>
      <c r="J150" s="21">
        <v>0</v>
      </c>
      <c r="K150" s="21">
        <v>3200</v>
      </c>
      <c r="L150" s="21">
        <v>0</v>
      </c>
      <c r="M150" s="21">
        <v>0</v>
      </c>
      <c r="N150" s="21">
        <v>0</v>
      </c>
      <c r="O150" s="21">
        <v>7925</v>
      </c>
      <c r="P150" s="21">
        <v>281</v>
      </c>
      <c r="Q150">
        <v>36313.25</v>
      </c>
      <c r="R150">
        <v>347420.46240449999</v>
      </c>
      <c r="S150">
        <f t="shared" si="2"/>
        <v>30758.333333333336</v>
      </c>
      <c r="T150" s="21">
        <v>383733.71240449999</v>
      </c>
      <c r="U150">
        <v>0</v>
      </c>
    </row>
    <row r="151" spans="1:21" x14ac:dyDescent="0.25">
      <c r="A151">
        <v>148</v>
      </c>
      <c r="B151" t="s">
        <v>148</v>
      </c>
      <c r="C151" s="21">
        <v>0</v>
      </c>
      <c r="D151" s="21">
        <v>4600</v>
      </c>
      <c r="E151" s="21">
        <v>0</v>
      </c>
      <c r="F151" s="21">
        <v>0</v>
      </c>
      <c r="G151" s="21">
        <v>0</v>
      </c>
      <c r="H151" s="21">
        <v>0</v>
      </c>
      <c r="I151" s="21">
        <v>0</v>
      </c>
      <c r="J151" s="21">
        <v>3100</v>
      </c>
      <c r="K151" s="21">
        <v>2300</v>
      </c>
      <c r="L151" s="21">
        <v>0</v>
      </c>
      <c r="M151" s="21">
        <v>1300</v>
      </c>
      <c r="N151" s="21">
        <v>7850</v>
      </c>
      <c r="O151" s="21">
        <v>18275</v>
      </c>
      <c r="P151" s="21">
        <v>0</v>
      </c>
      <c r="Q151">
        <v>9203.5</v>
      </c>
      <c r="R151">
        <v>464970.41129700001</v>
      </c>
      <c r="S151">
        <f t="shared" si="2"/>
        <v>37425</v>
      </c>
      <c r="T151" s="21">
        <v>474173.91129700001</v>
      </c>
      <c r="U151">
        <v>27.711849000000001</v>
      </c>
    </row>
    <row r="152" spans="1:21" x14ac:dyDescent="0.25">
      <c r="A152">
        <v>149</v>
      </c>
      <c r="B152" t="s">
        <v>149</v>
      </c>
      <c r="C152" s="21">
        <v>0</v>
      </c>
      <c r="D152" s="21">
        <v>7940</v>
      </c>
      <c r="E152" s="21">
        <v>0</v>
      </c>
      <c r="F152" s="21">
        <v>4266.666666666667</v>
      </c>
      <c r="G152" s="21">
        <v>0</v>
      </c>
      <c r="H152" s="21">
        <v>0</v>
      </c>
      <c r="I152" s="21">
        <v>0</v>
      </c>
      <c r="J152" s="21">
        <v>0</v>
      </c>
      <c r="K152" s="21">
        <v>4425</v>
      </c>
      <c r="L152" s="21">
        <v>0</v>
      </c>
      <c r="M152" s="21">
        <v>0</v>
      </c>
      <c r="N152" s="21">
        <v>0</v>
      </c>
      <c r="O152" s="21">
        <v>1100</v>
      </c>
      <c r="P152" s="21">
        <v>108</v>
      </c>
      <c r="Q152">
        <v>16118.75</v>
      </c>
      <c r="R152">
        <v>165293.1553635</v>
      </c>
      <c r="S152">
        <f t="shared" si="2"/>
        <v>17731.666666666668</v>
      </c>
      <c r="T152" s="21">
        <v>181411.9053635</v>
      </c>
      <c r="U152">
        <v>0</v>
      </c>
    </row>
    <row r="153" spans="1:21" x14ac:dyDescent="0.25">
      <c r="A153">
        <v>150</v>
      </c>
      <c r="B153" t="s">
        <v>150</v>
      </c>
      <c r="C153" s="21">
        <v>0</v>
      </c>
      <c r="D153" s="21">
        <v>0</v>
      </c>
      <c r="E153" s="21">
        <v>0</v>
      </c>
      <c r="F153" s="21">
        <v>0</v>
      </c>
      <c r="G153" s="21">
        <v>0</v>
      </c>
      <c r="H153" s="21">
        <v>0</v>
      </c>
      <c r="I153" s="21">
        <v>0</v>
      </c>
      <c r="J153" s="21">
        <v>0</v>
      </c>
      <c r="K153" s="21">
        <v>0</v>
      </c>
      <c r="L153" s="21">
        <v>0</v>
      </c>
      <c r="M153" s="21">
        <v>0</v>
      </c>
      <c r="N153" s="21">
        <v>0</v>
      </c>
      <c r="O153" s="21">
        <v>0</v>
      </c>
      <c r="P153" s="21">
        <v>165</v>
      </c>
      <c r="Q153">
        <v>5595</v>
      </c>
      <c r="R153">
        <v>116387.93763</v>
      </c>
      <c r="S153">
        <f t="shared" si="2"/>
        <v>0</v>
      </c>
      <c r="T153" s="21">
        <v>121982.93763</v>
      </c>
      <c r="U153">
        <v>0</v>
      </c>
    </row>
    <row r="154" spans="1:21" x14ac:dyDescent="0.25">
      <c r="A154">
        <v>151</v>
      </c>
      <c r="B154" t="s">
        <v>151</v>
      </c>
      <c r="C154" s="21">
        <v>0</v>
      </c>
      <c r="D154" s="21">
        <v>0</v>
      </c>
      <c r="E154" s="21">
        <v>0</v>
      </c>
      <c r="F154" s="21">
        <v>0</v>
      </c>
      <c r="G154" s="21">
        <v>0</v>
      </c>
      <c r="H154" s="21">
        <v>0</v>
      </c>
      <c r="I154" s="21">
        <v>0</v>
      </c>
      <c r="J154" s="21">
        <v>0</v>
      </c>
      <c r="K154" s="21">
        <v>0</v>
      </c>
      <c r="L154" s="21">
        <v>0</v>
      </c>
      <c r="M154" s="21">
        <v>0</v>
      </c>
      <c r="N154" s="21">
        <v>0</v>
      </c>
      <c r="O154" s="21">
        <v>0</v>
      </c>
      <c r="P154" s="21">
        <v>0</v>
      </c>
      <c r="Q154" t="e">
        <v>#DIV/0!</v>
      </c>
      <c r="R154">
        <v>12.231697500000001</v>
      </c>
      <c r="S154">
        <f t="shared" si="2"/>
        <v>0</v>
      </c>
      <c r="T154" s="21" t="e">
        <v>#DIV/0!</v>
      </c>
      <c r="U154">
        <v>0</v>
      </c>
    </row>
    <row r="155" spans="1:21" x14ac:dyDescent="0.25">
      <c r="A155">
        <v>152</v>
      </c>
      <c r="B155" t="s">
        <v>152</v>
      </c>
      <c r="C155" s="21">
        <v>0</v>
      </c>
      <c r="D155" s="21">
        <v>6750</v>
      </c>
      <c r="E155" s="21">
        <v>139000</v>
      </c>
      <c r="F155" s="21">
        <v>134800</v>
      </c>
      <c r="G155" s="21">
        <v>0</v>
      </c>
      <c r="H155" s="21">
        <v>0</v>
      </c>
      <c r="I155" s="21">
        <v>0</v>
      </c>
      <c r="J155" s="21">
        <v>20360</v>
      </c>
      <c r="K155" s="21">
        <v>29540</v>
      </c>
      <c r="L155" s="21">
        <v>0</v>
      </c>
      <c r="M155" s="21">
        <v>2500</v>
      </c>
      <c r="N155" s="21">
        <v>5766.666666666667</v>
      </c>
      <c r="O155" s="21">
        <v>14516.66666666667</v>
      </c>
      <c r="P155" s="21">
        <v>289</v>
      </c>
      <c r="Q155">
        <v>9932.25</v>
      </c>
      <c r="R155">
        <v>99952.094502000007</v>
      </c>
      <c r="S155">
        <f t="shared" si="2"/>
        <v>353233.33333333337</v>
      </c>
      <c r="T155" s="21">
        <v>109884.34450200001</v>
      </c>
      <c r="U155">
        <v>90.370810000000006</v>
      </c>
    </row>
    <row r="156" spans="1:21" x14ac:dyDescent="0.25">
      <c r="A156">
        <v>153</v>
      </c>
      <c r="B156" t="s">
        <v>153</v>
      </c>
      <c r="C156" s="21">
        <v>0</v>
      </c>
      <c r="D156" s="21">
        <v>5533.333333333333</v>
      </c>
      <c r="E156" s="21">
        <v>76590</v>
      </c>
      <c r="F156" s="21">
        <v>245700</v>
      </c>
      <c r="G156" s="21">
        <v>0</v>
      </c>
      <c r="H156" s="21">
        <v>0</v>
      </c>
      <c r="I156" s="21">
        <v>0</v>
      </c>
      <c r="J156" s="21">
        <v>8100</v>
      </c>
      <c r="K156" s="21">
        <v>37250</v>
      </c>
      <c r="L156" s="21">
        <v>0</v>
      </c>
      <c r="M156" s="21">
        <v>6200</v>
      </c>
      <c r="N156" s="21">
        <v>5200</v>
      </c>
      <c r="O156" s="21">
        <v>14960</v>
      </c>
      <c r="P156" s="21">
        <v>42</v>
      </c>
      <c r="Q156">
        <v>4195.25</v>
      </c>
      <c r="R156">
        <v>106940.61927000001</v>
      </c>
      <c r="S156">
        <f t="shared" si="2"/>
        <v>399533.33333333331</v>
      </c>
      <c r="T156" s="21">
        <v>111135.86927000001</v>
      </c>
      <c r="U156">
        <v>218.2775</v>
      </c>
    </row>
    <row r="157" spans="1:21" x14ac:dyDescent="0.25">
      <c r="A157">
        <v>154</v>
      </c>
      <c r="B157" t="s">
        <v>154</v>
      </c>
      <c r="C157" s="21">
        <v>0</v>
      </c>
      <c r="D157" s="21">
        <v>0</v>
      </c>
      <c r="E157" s="21">
        <v>0</v>
      </c>
      <c r="F157" s="21">
        <v>0</v>
      </c>
      <c r="G157" s="21">
        <v>0</v>
      </c>
      <c r="H157" s="21">
        <v>0</v>
      </c>
      <c r="I157" s="21">
        <v>0</v>
      </c>
      <c r="J157" s="21">
        <v>0</v>
      </c>
      <c r="K157" s="21">
        <v>0</v>
      </c>
      <c r="L157" s="21">
        <v>0</v>
      </c>
      <c r="M157" s="21">
        <v>0</v>
      </c>
      <c r="N157" s="21">
        <v>0</v>
      </c>
      <c r="O157" s="21">
        <v>0</v>
      </c>
      <c r="P157" s="21">
        <v>529</v>
      </c>
      <c r="Q157">
        <v>21023.5</v>
      </c>
      <c r="R157">
        <v>200644.76268900002</v>
      </c>
      <c r="S157">
        <f t="shared" si="2"/>
        <v>0</v>
      </c>
      <c r="T157" s="21">
        <v>221668.26268900002</v>
      </c>
      <c r="U157">
        <v>0</v>
      </c>
    </row>
    <row r="158" spans="1:21" x14ac:dyDescent="0.25">
      <c r="A158">
        <v>155</v>
      </c>
      <c r="B158" t="s">
        <v>155</v>
      </c>
      <c r="C158" s="21">
        <v>0</v>
      </c>
      <c r="D158" s="21">
        <v>0</v>
      </c>
      <c r="E158" s="21">
        <v>0</v>
      </c>
      <c r="F158" s="21">
        <v>0</v>
      </c>
      <c r="G158" s="21">
        <v>0</v>
      </c>
      <c r="H158" s="21">
        <v>0</v>
      </c>
      <c r="I158" s="21">
        <v>0</v>
      </c>
      <c r="J158" s="21">
        <v>0</v>
      </c>
      <c r="K158" s="21">
        <v>0</v>
      </c>
      <c r="L158" s="21">
        <v>0</v>
      </c>
      <c r="M158" s="21">
        <v>0</v>
      </c>
      <c r="N158" s="21">
        <v>0</v>
      </c>
      <c r="O158" s="21">
        <v>0</v>
      </c>
      <c r="P158" s="21">
        <v>86</v>
      </c>
      <c r="Q158">
        <v>7918.75</v>
      </c>
      <c r="R158">
        <v>22751.846928000003</v>
      </c>
      <c r="S158">
        <f t="shared" si="2"/>
        <v>0</v>
      </c>
      <c r="T158" s="21">
        <v>30670.596928000003</v>
      </c>
      <c r="U158">
        <v>0</v>
      </c>
    </row>
    <row r="159" spans="1:21" x14ac:dyDescent="0.25">
      <c r="A159">
        <v>156</v>
      </c>
      <c r="B159" t="s">
        <v>156</v>
      </c>
      <c r="C159" s="21">
        <v>0</v>
      </c>
      <c r="D159" s="21">
        <v>0</v>
      </c>
      <c r="E159" s="21">
        <v>10744.444444444451</v>
      </c>
      <c r="F159" s="21">
        <v>165000</v>
      </c>
      <c r="G159" s="21">
        <v>0</v>
      </c>
      <c r="H159" s="21">
        <v>0</v>
      </c>
      <c r="I159" s="21">
        <v>0</v>
      </c>
      <c r="J159" s="21">
        <v>0</v>
      </c>
      <c r="K159" s="21">
        <v>25650</v>
      </c>
      <c r="L159" s="21">
        <v>0</v>
      </c>
      <c r="M159" s="21">
        <v>0</v>
      </c>
      <c r="N159" s="21">
        <v>0</v>
      </c>
      <c r="O159" s="21">
        <v>14833.33333333333</v>
      </c>
      <c r="P159" s="21">
        <v>15</v>
      </c>
      <c r="Q159">
        <v>7917</v>
      </c>
      <c r="R159">
        <v>26794.089360000002</v>
      </c>
      <c r="S159">
        <f t="shared" si="2"/>
        <v>216227.77777777778</v>
      </c>
      <c r="T159" s="21">
        <v>34711.089359999998</v>
      </c>
      <c r="U159">
        <v>0</v>
      </c>
    </row>
    <row r="160" spans="1:21" x14ac:dyDescent="0.25">
      <c r="A160">
        <v>157</v>
      </c>
      <c r="B160" t="s">
        <v>157</v>
      </c>
      <c r="C160" s="21">
        <v>0</v>
      </c>
      <c r="D160" s="21">
        <v>0</v>
      </c>
      <c r="E160" s="21">
        <v>0</v>
      </c>
      <c r="F160" s="21">
        <v>0</v>
      </c>
      <c r="G160" s="21">
        <v>900</v>
      </c>
      <c r="H160" s="21">
        <v>0</v>
      </c>
      <c r="I160" s="21">
        <v>0</v>
      </c>
      <c r="J160" s="21">
        <v>0</v>
      </c>
      <c r="K160" s="21">
        <v>0</v>
      </c>
      <c r="L160" s="21">
        <v>0</v>
      </c>
      <c r="M160" s="21">
        <v>0</v>
      </c>
      <c r="N160" s="21">
        <v>0</v>
      </c>
      <c r="O160" s="21">
        <v>1100</v>
      </c>
      <c r="P160" s="21">
        <v>140</v>
      </c>
      <c r="Q160">
        <v>9265</v>
      </c>
      <c r="R160">
        <v>43008.649960499999</v>
      </c>
      <c r="S160">
        <f t="shared" si="2"/>
        <v>2000</v>
      </c>
      <c r="T160" s="21">
        <v>52273.649960499999</v>
      </c>
      <c r="U160">
        <v>0</v>
      </c>
    </row>
    <row r="161" spans="1:21" x14ac:dyDescent="0.25">
      <c r="A161">
        <v>158</v>
      </c>
      <c r="B161" t="s">
        <v>158</v>
      </c>
      <c r="C161" s="21">
        <v>0</v>
      </c>
      <c r="D161" s="21">
        <v>14866.66666666667</v>
      </c>
      <c r="E161" s="21">
        <v>0</v>
      </c>
      <c r="F161" s="21">
        <v>16650</v>
      </c>
      <c r="G161" s="21">
        <v>0</v>
      </c>
      <c r="H161" s="21">
        <v>0</v>
      </c>
      <c r="I161" s="21">
        <v>13338.461538461541</v>
      </c>
      <c r="J161" s="21">
        <v>500</v>
      </c>
      <c r="K161" s="21">
        <v>31900</v>
      </c>
      <c r="L161" s="21">
        <v>5541.666666666667</v>
      </c>
      <c r="M161" s="21">
        <v>0</v>
      </c>
      <c r="N161" s="21">
        <v>0</v>
      </c>
      <c r="O161" s="21">
        <v>2600</v>
      </c>
      <c r="P161" s="21">
        <v>190</v>
      </c>
      <c r="Q161">
        <v>18362.5</v>
      </c>
      <c r="R161">
        <v>248815.6337835</v>
      </c>
      <c r="S161">
        <f t="shared" si="2"/>
        <v>85396.794871794889</v>
      </c>
      <c r="T161" s="21">
        <v>267178.1337835</v>
      </c>
      <c r="U161">
        <v>0</v>
      </c>
    </row>
    <row r="162" spans="1:21" x14ac:dyDescent="0.25">
      <c r="A162">
        <v>159</v>
      </c>
      <c r="B162" t="s">
        <v>159</v>
      </c>
      <c r="C162" s="21">
        <v>0</v>
      </c>
      <c r="D162" s="21">
        <v>0</v>
      </c>
      <c r="E162" s="21">
        <v>0</v>
      </c>
      <c r="F162" s="21">
        <v>0</v>
      </c>
      <c r="G162" s="21">
        <v>0</v>
      </c>
      <c r="H162" s="21">
        <v>0</v>
      </c>
      <c r="I162" s="21">
        <v>0</v>
      </c>
      <c r="J162" s="21">
        <v>0</v>
      </c>
      <c r="K162" s="21">
        <v>0</v>
      </c>
      <c r="L162" s="21">
        <v>0</v>
      </c>
      <c r="M162" s="21">
        <v>0</v>
      </c>
      <c r="N162" s="21">
        <v>0</v>
      </c>
      <c r="O162" s="21">
        <v>0</v>
      </c>
      <c r="P162" s="21">
        <v>154</v>
      </c>
      <c r="Q162">
        <v>5029</v>
      </c>
      <c r="R162">
        <v>158916.43786500001</v>
      </c>
      <c r="S162">
        <f t="shared" si="2"/>
        <v>0</v>
      </c>
      <c r="T162" s="21">
        <v>163945.43786500001</v>
      </c>
      <c r="U162">
        <v>0</v>
      </c>
    </row>
    <row r="163" spans="1:21" x14ac:dyDescent="0.25">
      <c r="A163">
        <v>160</v>
      </c>
      <c r="B163" t="s">
        <v>160</v>
      </c>
      <c r="C163" s="21">
        <v>0</v>
      </c>
      <c r="D163" s="21">
        <v>800</v>
      </c>
      <c r="E163" s="21">
        <v>0</v>
      </c>
      <c r="F163" s="21">
        <v>9633.3333333333339</v>
      </c>
      <c r="G163" s="21">
        <v>5833.333333333333</v>
      </c>
      <c r="H163" s="21">
        <v>0</v>
      </c>
      <c r="I163" s="21">
        <v>0</v>
      </c>
      <c r="J163" s="21">
        <v>0</v>
      </c>
      <c r="K163" s="21">
        <v>3150</v>
      </c>
      <c r="L163" s="21">
        <v>0</v>
      </c>
      <c r="M163" s="21">
        <v>0</v>
      </c>
      <c r="N163" s="21">
        <v>500</v>
      </c>
      <c r="O163" s="21">
        <v>31000</v>
      </c>
      <c r="P163" s="21">
        <v>66</v>
      </c>
      <c r="Q163">
        <v>10553.5</v>
      </c>
      <c r="R163">
        <v>33390.755019000004</v>
      </c>
      <c r="S163">
        <f t="shared" si="2"/>
        <v>50916.666666666672</v>
      </c>
      <c r="T163" s="21">
        <v>43944.255019000004</v>
      </c>
      <c r="U163">
        <v>0</v>
      </c>
    </row>
    <row r="164" spans="1:21" x14ac:dyDescent="0.25">
      <c r="A164">
        <v>161</v>
      </c>
      <c r="B164" t="s">
        <v>161</v>
      </c>
      <c r="C164" s="21">
        <v>0</v>
      </c>
      <c r="D164" s="21">
        <v>60013.333333333343</v>
      </c>
      <c r="E164" s="21">
        <v>0</v>
      </c>
      <c r="F164" s="21">
        <v>8880</v>
      </c>
      <c r="G164" s="21">
        <v>25107.142857142859</v>
      </c>
      <c r="H164" s="21">
        <v>0</v>
      </c>
      <c r="I164" s="21">
        <v>0</v>
      </c>
      <c r="J164" s="21">
        <v>0</v>
      </c>
      <c r="K164" s="21">
        <v>13600</v>
      </c>
      <c r="L164" s="21">
        <v>0</v>
      </c>
      <c r="M164" s="21">
        <v>0</v>
      </c>
      <c r="N164" s="21">
        <v>0</v>
      </c>
      <c r="O164" s="21">
        <v>31000</v>
      </c>
      <c r="P164" s="21">
        <v>327</v>
      </c>
      <c r="Q164">
        <v>59199.5</v>
      </c>
      <c r="R164">
        <v>311904.28314900002</v>
      </c>
      <c r="S164">
        <f t="shared" si="2"/>
        <v>138600.47619047621</v>
      </c>
      <c r="T164" s="21">
        <v>371103.78314900002</v>
      </c>
      <c r="U164">
        <v>70.611000000000004</v>
      </c>
    </row>
    <row r="165" spans="1:21" x14ac:dyDescent="0.25">
      <c r="A165">
        <v>162</v>
      </c>
      <c r="B165" t="s">
        <v>162</v>
      </c>
      <c r="C165" s="21">
        <v>0</v>
      </c>
      <c r="D165" s="21">
        <v>0</v>
      </c>
      <c r="E165" s="21">
        <v>0</v>
      </c>
      <c r="F165" s="21">
        <v>0</v>
      </c>
      <c r="G165" s="21">
        <v>0</v>
      </c>
      <c r="H165" s="21">
        <v>0</v>
      </c>
      <c r="I165" s="21">
        <v>0</v>
      </c>
      <c r="J165" s="21">
        <v>0</v>
      </c>
      <c r="K165" s="21">
        <v>0</v>
      </c>
      <c r="L165" s="21">
        <v>0</v>
      </c>
      <c r="M165" s="21">
        <v>0</v>
      </c>
      <c r="N165" s="21">
        <v>0</v>
      </c>
      <c r="O165" s="21">
        <v>0</v>
      </c>
      <c r="P165" s="21">
        <v>48</v>
      </c>
      <c r="Q165">
        <v>4387.25</v>
      </c>
      <c r="R165">
        <v>179698.98149550002</v>
      </c>
      <c r="S165">
        <f t="shared" si="2"/>
        <v>0</v>
      </c>
      <c r="T165" s="21">
        <v>184086.23149550002</v>
      </c>
      <c r="U165">
        <v>0</v>
      </c>
    </row>
    <row r="166" spans="1:21" x14ac:dyDescent="0.25">
      <c r="A166">
        <v>163</v>
      </c>
      <c r="B166" t="s">
        <v>163</v>
      </c>
      <c r="C166" s="21">
        <v>14444.444444444451</v>
      </c>
      <c r="D166" s="21">
        <v>12022.222222222221</v>
      </c>
      <c r="E166" s="21">
        <v>10157.142857142861</v>
      </c>
      <c r="F166" s="21">
        <v>4642.8571428571431</v>
      </c>
      <c r="G166" s="21">
        <v>8400</v>
      </c>
      <c r="H166" s="21">
        <v>0</v>
      </c>
      <c r="I166" s="21">
        <v>0</v>
      </c>
      <c r="J166" s="21">
        <v>1362.5</v>
      </c>
      <c r="K166" s="21">
        <v>8900</v>
      </c>
      <c r="L166" s="21">
        <v>0</v>
      </c>
      <c r="M166" s="21">
        <v>0</v>
      </c>
      <c r="N166" s="21">
        <v>3833.333333333333</v>
      </c>
      <c r="O166" s="21">
        <v>15983.33333333333</v>
      </c>
      <c r="P166" s="21">
        <v>2556.5</v>
      </c>
      <c r="Q166">
        <v>26261.75</v>
      </c>
      <c r="R166">
        <v>79490.46613500001</v>
      </c>
      <c r="S166">
        <f t="shared" si="2"/>
        <v>79745.833333333343</v>
      </c>
      <c r="T166" s="21">
        <v>105752.21613500001</v>
      </c>
      <c r="U166">
        <v>11.8675</v>
      </c>
    </row>
    <row r="167" spans="1:21" x14ac:dyDescent="0.25">
      <c r="A167">
        <v>164</v>
      </c>
      <c r="B167" t="s">
        <v>164</v>
      </c>
      <c r="C167" s="21">
        <v>0</v>
      </c>
      <c r="D167" s="21">
        <v>0</v>
      </c>
      <c r="E167" s="21">
        <v>0</v>
      </c>
      <c r="F167" s="21">
        <v>0</v>
      </c>
      <c r="G167" s="21">
        <v>0</v>
      </c>
      <c r="H167" s="21">
        <v>0</v>
      </c>
      <c r="I167" s="21">
        <v>0</v>
      </c>
      <c r="J167" s="21">
        <v>0</v>
      </c>
      <c r="K167" s="21">
        <v>0</v>
      </c>
      <c r="L167" s="21">
        <v>0</v>
      </c>
      <c r="M167" s="21">
        <v>0</v>
      </c>
      <c r="N167" s="21">
        <v>0</v>
      </c>
      <c r="O167" s="21">
        <v>3500</v>
      </c>
      <c r="P167" s="21">
        <v>104</v>
      </c>
      <c r="Q167">
        <v>3024.75</v>
      </c>
      <c r="R167">
        <v>3356.8225830000001</v>
      </c>
      <c r="S167">
        <f t="shared" si="2"/>
        <v>3500</v>
      </c>
      <c r="T167" s="21">
        <v>6381.5725830000001</v>
      </c>
      <c r="U167">
        <v>0</v>
      </c>
    </row>
    <row r="168" spans="1:21" x14ac:dyDescent="0.25">
      <c r="A168">
        <v>165</v>
      </c>
      <c r="B168" t="s">
        <v>165</v>
      </c>
      <c r="C168" s="21">
        <v>0</v>
      </c>
      <c r="D168" s="21">
        <v>0</v>
      </c>
      <c r="E168" s="21">
        <v>8100</v>
      </c>
      <c r="F168" s="21">
        <v>20700</v>
      </c>
      <c r="G168" s="21">
        <v>0</v>
      </c>
      <c r="H168" s="21">
        <v>0</v>
      </c>
      <c r="I168" s="21">
        <v>0</v>
      </c>
      <c r="J168" s="21">
        <v>0</v>
      </c>
      <c r="K168" s="21">
        <v>11800</v>
      </c>
      <c r="L168" s="21">
        <v>0</v>
      </c>
      <c r="M168" s="21">
        <v>0</v>
      </c>
      <c r="N168" s="21">
        <v>0</v>
      </c>
      <c r="O168" s="21">
        <v>11400</v>
      </c>
      <c r="P168" s="21">
        <v>855</v>
      </c>
      <c r="Q168">
        <v>5400.75</v>
      </c>
      <c r="R168">
        <v>2875.3384905000003</v>
      </c>
      <c r="S168">
        <f t="shared" si="2"/>
        <v>52000</v>
      </c>
      <c r="T168" s="21">
        <v>8276.0884905000003</v>
      </c>
      <c r="U168">
        <v>0</v>
      </c>
    </row>
    <row r="169" spans="1:21" x14ac:dyDescent="0.25">
      <c r="A169">
        <v>166</v>
      </c>
      <c r="B169" t="s">
        <v>166</v>
      </c>
      <c r="C169" s="21">
        <v>2000</v>
      </c>
      <c r="D169" s="21">
        <v>37700</v>
      </c>
      <c r="E169" s="21">
        <v>1600</v>
      </c>
      <c r="F169" s="21">
        <v>11100</v>
      </c>
      <c r="G169" s="21">
        <v>10580</v>
      </c>
      <c r="H169" s="21">
        <v>0</v>
      </c>
      <c r="I169" s="21">
        <v>0</v>
      </c>
      <c r="J169" s="21">
        <v>0</v>
      </c>
      <c r="K169" s="21">
        <v>9750</v>
      </c>
      <c r="L169" s="21">
        <v>700</v>
      </c>
      <c r="M169" s="21">
        <v>0</v>
      </c>
      <c r="N169" s="21">
        <v>0</v>
      </c>
      <c r="O169" s="21">
        <v>13271.428571428571</v>
      </c>
      <c r="P169" s="21">
        <v>339.5</v>
      </c>
      <c r="Q169">
        <v>46739</v>
      </c>
      <c r="R169">
        <v>220032.89280450001</v>
      </c>
      <c r="S169">
        <f t="shared" si="2"/>
        <v>86701.428571428565</v>
      </c>
      <c r="T169" s="21">
        <v>266771.89280450001</v>
      </c>
      <c r="U169">
        <v>416.59283333333332</v>
      </c>
    </row>
    <row r="170" spans="1:21" x14ac:dyDescent="0.25">
      <c r="A170">
        <v>167</v>
      </c>
      <c r="B170" t="s">
        <v>167</v>
      </c>
      <c r="C170" s="21">
        <v>0</v>
      </c>
      <c r="D170" s="21">
        <v>0</v>
      </c>
      <c r="E170" s="21">
        <v>0</v>
      </c>
      <c r="F170" s="21">
        <v>0</v>
      </c>
      <c r="G170" s="21">
        <v>7827.272727272727</v>
      </c>
      <c r="H170" s="21">
        <v>0</v>
      </c>
      <c r="I170" s="21">
        <v>0</v>
      </c>
      <c r="J170" s="21">
        <v>0</v>
      </c>
      <c r="K170" s="21">
        <v>0</v>
      </c>
      <c r="L170" s="21">
        <v>0</v>
      </c>
      <c r="M170" s="21">
        <v>0</v>
      </c>
      <c r="N170" s="21">
        <v>0</v>
      </c>
      <c r="O170" s="21">
        <v>3875</v>
      </c>
      <c r="P170" s="21">
        <v>206</v>
      </c>
      <c r="Q170">
        <v>13532</v>
      </c>
      <c r="R170">
        <v>81807.594430500001</v>
      </c>
      <c r="S170">
        <f t="shared" si="2"/>
        <v>11702.272727272728</v>
      </c>
      <c r="T170" s="21">
        <v>95339.594430500001</v>
      </c>
      <c r="U170">
        <v>0</v>
      </c>
    </row>
    <row r="171" spans="1:21" x14ac:dyDescent="0.25">
      <c r="A171">
        <v>168</v>
      </c>
      <c r="B171" t="s">
        <v>168</v>
      </c>
      <c r="C171" s="21">
        <v>0</v>
      </c>
      <c r="D171" s="21">
        <v>0</v>
      </c>
      <c r="E171" s="21">
        <v>6266.666666666667</v>
      </c>
      <c r="F171" s="21">
        <v>53433.333333333343</v>
      </c>
      <c r="G171" s="21">
        <v>0</v>
      </c>
      <c r="H171" s="21">
        <v>0</v>
      </c>
      <c r="I171" s="21">
        <v>0</v>
      </c>
      <c r="J171" s="21">
        <v>0</v>
      </c>
      <c r="K171" s="21">
        <v>1600</v>
      </c>
      <c r="L171" s="21">
        <v>0</v>
      </c>
      <c r="M171" s="21">
        <v>0</v>
      </c>
      <c r="N171" s="21">
        <v>1200</v>
      </c>
      <c r="O171" s="21">
        <v>34700</v>
      </c>
      <c r="P171" s="21">
        <v>100</v>
      </c>
      <c r="Q171">
        <v>8423.25</v>
      </c>
      <c r="R171">
        <v>93667.448326500002</v>
      </c>
      <c r="S171">
        <f t="shared" si="2"/>
        <v>97200</v>
      </c>
      <c r="T171" s="21">
        <v>102090.6983265</v>
      </c>
      <c r="U171">
        <v>71.847499999999997</v>
      </c>
    </row>
    <row r="172" spans="1:21" x14ac:dyDescent="0.25">
      <c r="A172">
        <v>169</v>
      </c>
      <c r="B172" t="s">
        <v>169</v>
      </c>
      <c r="C172" s="21">
        <v>0</v>
      </c>
      <c r="D172" s="21">
        <v>0</v>
      </c>
      <c r="E172" s="21">
        <v>0</v>
      </c>
      <c r="F172" s="21">
        <v>0</v>
      </c>
      <c r="G172" s="21">
        <v>1200</v>
      </c>
      <c r="H172" s="21">
        <v>0</v>
      </c>
      <c r="I172" s="21">
        <v>0</v>
      </c>
      <c r="J172" s="21">
        <v>0</v>
      </c>
      <c r="K172" s="21">
        <v>0</v>
      </c>
      <c r="L172" s="21">
        <v>0</v>
      </c>
      <c r="M172" s="21">
        <v>0</v>
      </c>
      <c r="N172" s="21">
        <v>0</v>
      </c>
      <c r="O172" s="21">
        <v>16666.666666666672</v>
      </c>
      <c r="P172" s="21">
        <v>234</v>
      </c>
      <c r="Q172">
        <v>39393.5</v>
      </c>
      <c r="R172">
        <v>363473.119809</v>
      </c>
      <c r="S172">
        <f t="shared" si="2"/>
        <v>17866.666666666672</v>
      </c>
      <c r="T172" s="21">
        <v>402866.619809</v>
      </c>
      <c r="U172">
        <v>0</v>
      </c>
    </row>
    <row r="173" spans="1:21" x14ac:dyDescent="0.25">
      <c r="A173">
        <v>170</v>
      </c>
      <c r="B173" t="s">
        <v>170</v>
      </c>
      <c r="C173" s="21">
        <v>0</v>
      </c>
      <c r="D173" s="21">
        <v>0</v>
      </c>
      <c r="E173" s="21">
        <v>0</v>
      </c>
      <c r="F173" s="21">
        <v>0</v>
      </c>
      <c r="G173" s="21">
        <v>0</v>
      </c>
      <c r="H173" s="21">
        <v>0</v>
      </c>
      <c r="I173" s="21">
        <v>0</v>
      </c>
      <c r="J173" s="21">
        <v>0</v>
      </c>
      <c r="K173" s="21">
        <v>0</v>
      </c>
      <c r="L173" s="21">
        <v>0</v>
      </c>
      <c r="M173" s="21">
        <v>0</v>
      </c>
      <c r="N173" s="21">
        <v>0</v>
      </c>
      <c r="O173" s="21">
        <v>0</v>
      </c>
      <c r="P173" s="21">
        <v>375.5</v>
      </c>
      <c r="Q173">
        <v>15216</v>
      </c>
      <c r="R173">
        <v>124720.16996700001</v>
      </c>
      <c r="S173">
        <f t="shared" si="2"/>
        <v>0</v>
      </c>
      <c r="T173" s="21">
        <v>139936.16996700002</v>
      </c>
      <c r="U173">
        <v>0</v>
      </c>
    </row>
    <row r="174" spans="1:21" x14ac:dyDescent="0.25">
      <c r="A174">
        <v>171</v>
      </c>
      <c r="B174" t="s">
        <v>171</v>
      </c>
      <c r="C174" s="21">
        <v>69900</v>
      </c>
      <c r="D174" s="21">
        <v>1100</v>
      </c>
      <c r="E174" s="21">
        <v>18740</v>
      </c>
      <c r="F174" s="21">
        <v>6800</v>
      </c>
      <c r="G174" s="21">
        <v>0</v>
      </c>
      <c r="H174" s="21">
        <v>0</v>
      </c>
      <c r="I174" s="21">
        <v>0</v>
      </c>
      <c r="J174" s="21">
        <v>26650</v>
      </c>
      <c r="K174" s="21">
        <v>11366.66666666667</v>
      </c>
      <c r="L174" s="21">
        <v>1350</v>
      </c>
      <c r="M174" s="21">
        <v>0</v>
      </c>
      <c r="N174" s="21">
        <v>35714.285714285717</v>
      </c>
      <c r="O174" s="21">
        <v>71342.857142857145</v>
      </c>
      <c r="P174" s="21">
        <v>0</v>
      </c>
      <c r="Q174">
        <v>5761.25</v>
      </c>
      <c r="R174">
        <v>281186.26523100003</v>
      </c>
      <c r="S174">
        <f t="shared" si="2"/>
        <v>242963.80952380953</v>
      </c>
      <c r="T174" s="21">
        <v>286947.51523100003</v>
      </c>
      <c r="U174">
        <v>247.56</v>
      </c>
    </row>
    <row r="175" spans="1:21" x14ac:dyDescent="0.25">
      <c r="A175">
        <v>172</v>
      </c>
      <c r="B175" t="s">
        <v>172</v>
      </c>
      <c r="C175" s="21">
        <v>0</v>
      </c>
      <c r="D175" s="21">
        <v>0</v>
      </c>
      <c r="E175" s="21">
        <v>0</v>
      </c>
      <c r="F175" s="21">
        <v>0</v>
      </c>
      <c r="G175" s="21">
        <v>0</v>
      </c>
      <c r="H175" s="21">
        <v>0</v>
      </c>
      <c r="I175" s="21">
        <v>0</v>
      </c>
      <c r="J175" s="21">
        <v>0</v>
      </c>
      <c r="K175" s="21">
        <v>0</v>
      </c>
      <c r="L175" s="21">
        <v>0</v>
      </c>
      <c r="M175" s="21">
        <v>0</v>
      </c>
      <c r="N175" s="21">
        <v>0</v>
      </c>
      <c r="O175" s="21">
        <v>0</v>
      </c>
      <c r="P175" s="21">
        <v>119</v>
      </c>
      <c r="Q175">
        <v>11884.25</v>
      </c>
      <c r="R175">
        <v>55361.997252000001</v>
      </c>
      <c r="S175">
        <f t="shared" si="2"/>
        <v>0</v>
      </c>
      <c r="T175" s="21">
        <v>67246.247252000001</v>
      </c>
      <c r="U175">
        <v>0</v>
      </c>
    </row>
    <row r="176" spans="1:21" x14ac:dyDescent="0.25">
      <c r="A176">
        <v>173</v>
      </c>
      <c r="B176" t="s">
        <v>173</v>
      </c>
      <c r="C176" s="21">
        <v>0</v>
      </c>
      <c r="D176" s="21">
        <v>0</v>
      </c>
      <c r="E176" s="21">
        <v>0</v>
      </c>
      <c r="F176" s="21">
        <v>22918.18181818182</v>
      </c>
      <c r="G176" s="21">
        <v>0</v>
      </c>
      <c r="H176" s="21">
        <v>0</v>
      </c>
      <c r="I176" s="21">
        <v>0</v>
      </c>
      <c r="J176" s="21">
        <v>0</v>
      </c>
      <c r="K176" s="21">
        <v>6300</v>
      </c>
      <c r="L176" s="21">
        <v>0</v>
      </c>
      <c r="M176" s="21">
        <v>0</v>
      </c>
      <c r="N176" s="21">
        <v>0</v>
      </c>
      <c r="O176" s="21">
        <v>13200</v>
      </c>
      <c r="P176" s="21">
        <v>0</v>
      </c>
      <c r="Q176">
        <v>3294.5</v>
      </c>
      <c r="R176">
        <v>166034.17383750001</v>
      </c>
      <c r="S176">
        <f t="shared" si="2"/>
        <v>42418.181818181823</v>
      </c>
      <c r="T176" s="21">
        <v>169328.67383750001</v>
      </c>
      <c r="U176">
        <v>32.512500000000003</v>
      </c>
    </row>
    <row r="177" spans="1:21" x14ac:dyDescent="0.25">
      <c r="A177">
        <v>174</v>
      </c>
      <c r="B177" t="s">
        <v>174</v>
      </c>
      <c r="C177" s="21">
        <v>0</v>
      </c>
      <c r="D177" s="21">
        <v>0</v>
      </c>
      <c r="E177" s="21">
        <v>0</v>
      </c>
      <c r="F177" s="21">
        <v>0</v>
      </c>
      <c r="G177" s="21">
        <v>0</v>
      </c>
      <c r="H177" s="21">
        <v>0</v>
      </c>
      <c r="I177" s="21">
        <v>0</v>
      </c>
      <c r="J177" s="21">
        <v>0</v>
      </c>
      <c r="K177" s="21">
        <v>0</v>
      </c>
      <c r="L177" s="21">
        <v>0</v>
      </c>
      <c r="M177" s="21">
        <v>0</v>
      </c>
      <c r="N177" s="21">
        <v>0</v>
      </c>
      <c r="O177" s="21">
        <v>0</v>
      </c>
      <c r="P177" s="21">
        <v>372.5</v>
      </c>
      <c r="Q177">
        <v>24650</v>
      </c>
      <c r="R177">
        <v>132991.24381650001</v>
      </c>
      <c r="S177">
        <f t="shared" si="2"/>
        <v>0</v>
      </c>
      <c r="T177" s="21">
        <v>157641.24381650001</v>
      </c>
      <c r="U177">
        <v>0</v>
      </c>
    </row>
    <row r="178" spans="1:21" x14ac:dyDescent="0.25">
      <c r="A178">
        <v>175</v>
      </c>
      <c r="B178" t="s">
        <v>175</v>
      </c>
      <c r="C178" s="21">
        <v>0</v>
      </c>
      <c r="D178" s="21">
        <v>14100</v>
      </c>
      <c r="E178" s="21">
        <v>0</v>
      </c>
      <c r="F178" s="21">
        <v>14350</v>
      </c>
      <c r="G178" s="21">
        <v>4200</v>
      </c>
      <c r="H178" s="21">
        <v>0</v>
      </c>
      <c r="I178" s="21">
        <v>0</v>
      </c>
      <c r="J178" s="21">
        <v>0</v>
      </c>
      <c r="K178" s="21">
        <v>11450</v>
      </c>
      <c r="L178" s="21">
        <v>0</v>
      </c>
      <c r="M178" s="21">
        <v>1700</v>
      </c>
      <c r="N178" s="21">
        <v>0</v>
      </c>
      <c r="O178" s="21">
        <v>7975</v>
      </c>
      <c r="P178" s="21">
        <v>336</v>
      </c>
      <c r="Q178">
        <v>51434.5</v>
      </c>
      <c r="R178">
        <v>395564.646159</v>
      </c>
      <c r="S178">
        <f t="shared" si="2"/>
        <v>53775</v>
      </c>
      <c r="T178" s="21">
        <v>446999.146159</v>
      </c>
      <c r="U178">
        <v>0</v>
      </c>
    </row>
    <row r="179" spans="1:21" x14ac:dyDescent="0.25">
      <c r="A179">
        <v>176</v>
      </c>
      <c r="B179" t="s">
        <v>176</v>
      </c>
      <c r="C179" s="21">
        <v>0</v>
      </c>
      <c r="D179" s="21">
        <v>0</v>
      </c>
      <c r="E179" s="21">
        <v>0</v>
      </c>
      <c r="F179" s="21">
        <v>0</v>
      </c>
      <c r="G179" s="21">
        <v>0</v>
      </c>
      <c r="H179" s="21">
        <v>0</v>
      </c>
      <c r="I179" s="21">
        <v>0</v>
      </c>
      <c r="J179" s="21">
        <v>0</v>
      </c>
      <c r="K179" s="21">
        <v>0</v>
      </c>
      <c r="L179" s="21">
        <v>0</v>
      </c>
      <c r="M179" s="21">
        <v>0</v>
      </c>
      <c r="N179" s="21">
        <v>0</v>
      </c>
      <c r="O179" s="21">
        <v>0</v>
      </c>
      <c r="P179" s="21">
        <v>221.5</v>
      </c>
      <c r="Q179">
        <v>3786</v>
      </c>
      <c r="R179">
        <v>35098.5223845</v>
      </c>
      <c r="S179">
        <f t="shared" si="2"/>
        <v>0</v>
      </c>
      <c r="T179" s="21">
        <v>38884.5223845</v>
      </c>
      <c r="U179">
        <v>0</v>
      </c>
    </row>
    <row r="180" spans="1:21" x14ac:dyDescent="0.25">
      <c r="A180">
        <v>177</v>
      </c>
      <c r="B180" t="s">
        <v>177</v>
      </c>
      <c r="C180" s="21">
        <v>0</v>
      </c>
      <c r="D180" s="21">
        <v>0</v>
      </c>
      <c r="E180" s="21">
        <v>6422.2222222222226</v>
      </c>
      <c r="F180" s="21">
        <v>50355.555555555547</v>
      </c>
      <c r="G180" s="21">
        <v>0</v>
      </c>
      <c r="H180" s="21">
        <v>0</v>
      </c>
      <c r="I180" s="21">
        <v>0</v>
      </c>
      <c r="J180" s="21">
        <v>0</v>
      </c>
      <c r="K180" s="21">
        <v>3540</v>
      </c>
      <c r="L180" s="21">
        <v>0</v>
      </c>
      <c r="M180" s="21">
        <v>0</v>
      </c>
      <c r="N180" s="21">
        <v>1975</v>
      </c>
      <c r="O180" s="21">
        <v>19500</v>
      </c>
      <c r="P180" s="21">
        <v>100</v>
      </c>
      <c r="Q180">
        <v>4950.5</v>
      </c>
      <c r="R180">
        <v>12083.3603685</v>
      </c>
      <c r="S180">
        <f t="shared" si="2"/>
        <v>81792.777777777766</v>
      </c>
      <c r="T180" s="21">
        <v>17033.860368499998</v>
      </c>
      <c r="U180">
        <v>0</v>
      </c>
    </row>
    <row r="181" spans="1:21" x14ac:dyDescent="0.25">
      <c r="A181">
        <v>178</v>
      </c>
      <c r="B181" t="s">
        <v>178</v>
      </c>
      <c r="C181" s="21">
        <v>0</v>
      </c>
      <c r="D181" s="21">
        <v>20372.727272727268</v>
      </c>
      <c r="E181" s="21">
        <v>0</v>
      </c>
      <c r="F181" s="21">
        <v>149000</v>
      </c>
      <c r="G181" s="21">
        <v>0</v>
      </c>
      <c r="H181" s="21">
        <v>0</v>
      </c>
      <c r="I181" s="21">
        <v>0</v>
      </c>
      <c r="J181" s="21">
        <v>0</v>
      </c>
      <c r="K181" s="21">
        <v>160828.57142857139</v>
      </c>
      <c r="L181" s="21">
        <v>0</v>
      </c>
      <c r="M181" s="21">
        <v>0</v>
      </c>
      <c r="N181" s="21">
        <v>0</v>
      </c>
      <c r="O181" s="21">
        <v>7000</v>
      </c>
      <c r="P181" s="21">
        <v>61</v>
      </c>
      <c r="Q181">
        <v>5154.25</v>
      </c>
      <c r="R181">
        <v>41571.981490500002</v>
      </c>
      <c r="S181">
        <f t="shared" si="2"/>
        <v>337201.29870129866</v>
      </c>
      <c r="T181" s="21">
        <v>46726.231490500002</v>
      </c>
      <c r="U181">
        <v>522.41769999999997</v>
      </c>
    </row>
    <row r="182" spans="1:21" x14ac:dyDescent="0.25">
      <c r="A182">
        <v>179</v>
      </c>
      <c r="B182" t="s">
        <v>179</v>
      </c>
      <c r="C182" s="21">
        <v>25500</v>
      </c>
      <c r="D182" s="21">
        <v>1800</v>
      </c>
      <c r="E182" s="21">
        <v>15733.33333333333</v>
      </c>
      <c r="F182" s="21">
        <v>12133.33333333333</v>
      </c>
      <c r="G182" s="21">
        <v>0</v>
      </c>
      <c r="H182" s="21">
        <v>0</v>
      </c>
      <c r="I182" s="21">
        <v>0</v>
      </c>
      <c r="J182" s="21">
        <v>6628.5714285714284</v>
      </c>
      <c r="K182" s="21">
        <v>39614.285714285717</v>
      </c>
      <c r="L182" s="21">
        <v>4275</v>
      </c>
      <c r="M182" s="21">
        <v>0</v>
      </c>
      <c r="N182" s="21">
        <v>22125</v>
      </c>
      <c r="O182" s="21">
        <v>127500</v>
      </c>
      <c r="P182" s="21">
        <v>57</v>
      </c>
      <c r="Q182">
        <v>6213.75</v>
      </c>
      <c r="R182">
        <v>224471.4422355</v>
      </c>
      <c r="S182">
        <f t="shared" si="2"/>
        <v>255309.52380952379</v>
      </c>
      <c r="T182" s="21">
        <v>230685.1922355</v>
      </c>
      <c r="U182">
        <v>973.71499999999992</v>
      </c>
    </row>
    <row r="183" spans="1:21" x14ac:dyDescent="0.25">
      <c r="A183">
        <v>180</v>
      </c>
      <c r="B183" t="s">
        <v>180</v>
      </c>
      <c r="C183" s="21">
        <v>700</v>
      </c>
      <c r="D183" s="21">
        <v>1000</v>
      </c>
      <c r="E183" s="21">
        <v>0</v>
      </c>
      <c r="F183" s="21">
        <v>3500</v>
      </c>
      <c r="G183" s="21">
        <v>0</v>
      </c>
      <c r="H183" s="21">
        <v>0</v>
      </c>
      <c r="I183" s="21">
        <v>0</v>
      </c>
      <c r="J183" s="21">
        <v>0</v>
      </c>
      <c r="K183" s="21">
        <v>10357.142857142861</v>
      </c>
      <c r="L183" s="21">
        <v>0</v>
      </c>
      <c r="M183" s="21">
        <v>0</v>
      </c>
      <c r="N183" s="21">
        <v>1950</v>
      </c>
      <c r="O183" s="21">
        <v>43150</v>
      </c>
      <c r="P183" s="21">
        <v>35</v>
      </c>
      <c r="Q183">
        <v>4738.75</v>
      </c>
      <c r="R183">
        <v>376253.46454050002</v>
      </c>
      <c r="S183">
        <f t="shared" si="2"/>
        <v>60657.142857142862</v>
      </c>
      <c r="T183" s="21">
        <v>380992.21454050002</v>
      </c>
      <c r="U183">
        <v>29.041699999999999</v>
      </c>
    </row>
    <row r="184" spans="1:21" x14ac:dyDescent="0.25">
      <c r="A184">
        <v>181</v>
      </c>
      <c r="B184" t="s">
        <v>181</v>
      </c>
      <c r="C184" s="21">
        <v>0</v>
      </c>
      <c r="D184" s="21">
        <v>0</v>
      </c>
      <c r="E184" s="21">
        <v>0</v>
      </c>
      <c r="F184" s="21">
        <v>0</v>
      </c>
      <c r="G184" s="21">
        <v>0</v>
      </c>
      <c r="H184" s="21">
        <v>0</v>
      </c>
      <c r="I184" s="21">
        <v>0</v>
      </c>
      <c r="J184" s="21">
        <v>0</v>
      </c>
      <c r="K184" s="21">
        <v>0</v>
      </c>
      <c r="L184" s="21">
        <v>0</v>
      </c>
      <c r="M184" s="21">
        <v>0</v>
      </c>
      <c r="N184" s="21">
        <v>0</v>
      </c>
      <c r="O184" s="21">
        <v>0</v>
      </c>
      <c r="P184" s="21">
        <v>249.5</v>
      </c>
      <c r="Q184">
        <v>3250.25</v>
      </c>
      <c r="R184">
        <v>27090.986017500003</v>
      </c>
      <c r="S184">
        <f t="shared" si="2"/>
        <v>0</v>
      </c>
      <c r="T184" s="21">
        <v>30341.236017500003</v>
      </c>
      <c r="U184">
        <v>0</v>
      </c>
    </row>
    <row r="185" spans="1:21" x14ac:dyDescent="0.25">
      <c r="A185">
        <v>182</v>
      </c>
      <c r="B185" t="s">
        <v>182</v>
      </c>
      <c r="C185" s="21">
        <v>0</v>
      </c>
      <c r="D185" s="21">
        <v>0</v>
      </c>
      <c r="E185" s="21">
        <v>0</v>
      </c>
      <c r="F185" s="21">
        <v>0</v>
      </c>
      <c r="G185" s="21">
        <v>0</v>
      </c>
      <c r="H185" s="21">
        <v>0</v>
      </c>
      <c r="I185" s="21">
        <v>0</v>
      </c>
      <c r="J185" s="21">
        <v>0</v>
      </c>
      <c r="K185" s="21">
        <v>0</v>
      </c>
      <c r="L185" s="21">
        <v>0</v>
      </c>
      <c r="M185" s="21">
        <v>0</v>
      </c>
      <c r="N185" s="21">
        <v>0</v>
      </c>
      <c r="O185" s="21">
        <v>7300</v>
      </c>
      <c r="P185" s="21">
        <v>234.5</v>
      </c>
      <c r="Q185">
        <v>20989.25</v>
      </c>
      <c r="R185">
        <v>271261.9106685</v>
      </c>
      <c r="S185">
        <f t="shared" si="2"/>
        <v>7300</v>
      </c>
      <c r="T185" s="21">
        <v>292251.1606685</v>
      </c>
      <c r="U185">
        <v>0</v>
      </c>
    </row>
    <row r="186" spans="1:21" x14ac:dyDescent="0.25">
      <c r="A186">
        <v>183</v>
      </c>
      <c r="B186" t="s">
        <v>183</v>
      </c>
      <c r="C186" s="21">
        <v>0</v>
      </c>
      <c r="D186" s="21">
        <v>0</v>
      </c>
      <c r="E186" s="21">
        <v>0</v>
      </c>
      <c r="F186" s="21">
        <v>0</v>
      </c>
      <c r="G186" s="21">
        <v>0</v>
      </c>
      <c r="H186" s="21">
        <v>0</v>
      </c>
      <c r="I186" s="21">
        <v>0</v>
      </c>
      <c r="J186" s="21">
        <v>0</v>
      </c>
      <c r="K186" s="21">
        <v>0</v>
      </c>
      <c r="L186" s="21">
        <v>0</v>
      </c>
      <c r="M186" s="21">
        <v>0</v>
      </c>
      <c r="N186" s="21">
        <v>0</v>
      </c>
      <c r="O186" s="21">
        <v>0</v>
      </c>
      <c r="P186" s="21">
        <v>242</v>
      </c>
      <c r="Q186">
        <v>25435.75</v>
      </c>
      <c r="R186">
        <v>104956.41554100001</v>
      </c>
      <c r="S186">
        <f t="shared" si="2"/>
        <v>0</v>
      </c>
      <c r="T186" s="21">
        <v>130392.16554100001</v>
      </c>
      <c r="U186">
        <v>0</v>
      </c>
    </row>
    <row r="187" spans="1:21" x14ac:dyDescent="0.25">
      <c r="A187">
        <v>184</v>
      </c>
      <c r="B187" t="s">
        <v>184</v>
      </c>
      <c r="C187" s="21">
        <v>0</v>
      </c>
      <c r="D187" s="21">
        <v>0</v>
      </c>
      <c r="E187" s="21">
        <v>0</v>
      </c>
      <c r="F187" s="21">
        <v>0</v>
      </c>
      <c r="G187" s="21">
        <v>0</v>
      </c>
      <c r="H187" s="21">
        <v>0</v>
      </c>
      <c r="I187" s="21">
        <v>0</v>
      </c>
      <c r="J187" s="21">
        <v>0</v>
      </c>
      <c r="K187" s="21">
        <v>0</v>
      </c>
      <c r="L187" s="21">
        <v>0</v>
      </c>
      <c r="M187" s="21">
        <v>0</v>
      </c>
      <c r="N187" s="21">
        <v>0</v>
      </c>
      <c r="O187" s="21">
        <v>0</v>
      </c>
      <c r="P187" s="21">
        <v>476.5</v>
      </c>
      <c r="Q187">
        <v>48234.5</v>
      </c>
      <c r="R187">
        <v>387640.95251850004</v>
      </c>
      <c r="S187">
        <f t="shared" si="2"/>
        <v>0</v>
      </c>
      <c r="T187" s="21">
        <v>435875.45251850004</v>
      </c>
      <c r="U187">
        <v>0</v>
      </c>
    </row>
    <row r="188" spans="1:21" x14ac:dyDescent="0.25">
      <c r="A188">
        <v>185</v>
      </c>
      <c r="B188" t="s">
        <v>185</v>
      </c>
      <c r="C188" s="21">
        <v>84300</v>
      </c>
      <c r="D188" s="21">
        <v>4650</v>
      </c>
      <c r="E188" s="21">
        <v>31371.428571428569</v>
      </c>
      <c r="F188" s="21">
        <v>12257.142857142861</v>
      </c>
      <c r="G188" s="21">
        <v>1500</v>
      </c>
      <c r="H188" s="21">
        <v>0</v>
      </c>
      <c r="I188" s="21">
        <v>0</v>
      </c>
      <c r="J188" s="21">
        <v>21287.5</v>
      </c>
      <c r="K188" s="21">
        <v>23025</v>
      </c>
      <c r="L188" s="21">
        <v>0</v>
      </c>
      <c r="M188" s="21">
        <v>0</v>
      </c>
      <c r="N188" s="21">
        <v>68225</v>
      </c>
      <c r="O188" s="21">
        <v>110250</v>
      </c>
      <c r="P188" s="21">
        <v>1479</v>
      </c>
      <c r="Q188">
        <v>24939.5</v>
      </c>
      <c r="R188">
        <v>150981.40210500002</v>
      </c>
      <c r="S188">
        <f t="shared" si="2"/>
        <v>356866.07142857142</v>
      </c>
      <c r="T188" s="21">
        <v>175920.90210500002</v>
      </c>
      <c r="U188">
        <v>261</v>
      </c>
    </row>
    <row r="189" spans="1:21" x14ac:dyDescent="0.25">
      <c r="A189">
        <v>186</v>
      </c>
      <c r="B189" t="s">
        <v>186</v>
      </c>
      <c r="C189" s="21">
        <v>0</v>
      </c>
      <c r="D189" s="21">
        <v>0</v>
      </c>
      <c r="E189" s="21">
        <v>4866.666666666667</v>
      </c>
      <c r="F189" s="21">
        <v>6760</v>
      </c>
      <c r="G189" s="21">
        <v>0</v>
      </c>
      <c r="H189" s="21">
        <v>0</v>
      </c>
      <c r="I189" s="21">
        <v>0</v>
      </c>
      <c r="J189" s="21">
        <v>0</v>
      </c>
      <c r="K189" s="21">
        <v>0</v>
      </c>
      <c r="L189" s="21">
        <v>0</v>
      </c>
      <c r="M189" s="21">
        <v>0</v>
      </c>
      <c r="N189" s="21">
        <v>0</v>
      </c>
      <c r="O189" s="21">
        <v>2200</v>
      </c>
      <c r="P189" s="21">
        <v>485.5</v>
      </c>
      <c r="Q189">
        <v>7193.75</v>
      </c>
      <c r="R189">
        <v>5104.8433530000002</v>
      </c>
      <c r="S189">
        <f t="shared" si="2"/>
        <v>13826.666666666668</v>
      </c>
      <c r="T189" s="21">
        <v>12298.593353</v>
      </c>
      <c r="U189">
        <v>0</v>
      </c>
    </row>
    <row r="190" spans="1:21" x14ac:dyDescent="0.25">
      <c r="A190">
        <v>187</v>
      </c>
      <c r="B190" t="s">
        <v>187</v>
      </c>
      <c r="C190" s="21">
        <v>0</v>
      </c>
      <c r="D190" s="21">
        <v>0</v>
      </c>
      <c r="E190" s="21">
        <v>0</v>
      </c>
      <c r="F190" s="21">
        <v>0</v>
      </c>
      <c r="G190" s="21">
        <v>0</v>
      </c>
      <c r="H190" s="21">
        <v>0</v>
      </c>
      <c r="I190" s="21">
        <v>0</v>
      </c>
      <c r="J190" s="21">
        <v>0</v>
      </c>
      <c r="K190" s="21">
        <v>0</v>
      </c>
      <c r="L190" s="21">
        <v>0</v>
      </c>
      <c r="M190" s="21">
        <v>0</v>
      </c>
      <c r="N190" s="21">
        <v>0</v>
      </c>
      <c r="O190" s="21">
        <v>0</v>
      </c>
      <c r="P190" s="21">
        <v>265.5</v>
      </c>
      <c r="Q190">
        <v>12600.25</v>
      </c>
      <c r="R190">
        <v>83585.193669</v>
      </c>
      <c r="S190">
        <f t="shared" si="2"/>
        <v>0</v>
      </c>
      <c r="T190" s="21">
        <v>96185.443669</v>
      </c>
      <c r="U190">
        <v>0</v>
      </c>
    </row>
    <row r="191" spans="1:21" x14ac:dyDescent="0.25">
      <c r="A191">
        <v>188</v>
      </c>
      <c r="B191" t="s">
        <v>188</v>
      </c>
      <c r="C191" s="21">
        <v>0</v>
      </c>
      <c r="D191" s="21">
        <v>1900</v>
      </c>
      <c r="E191" s="21">
        <v>0</v>
      </c>
      <c r="F191" s="21">
        <v>0</v>
      </c>
      <c r="G191" s="21">
        <v>0</v>
      </c>
      <c r="H191" s="21">
        <v>0</v>
      </c>
      <c r="I191" s="21">
        <v>0</v>
      </c>
      <c r="J191" s="21">
        <v>800</v>
      </c>
      <c r="K191" s="21">
        <v>2200</v>
      </c>
      <c r="L191" s="21">
        <v>0</v>
      </c>
      <c r="M191" s="21">
        <v>0</v>
      </c>
      <c r="N191" s="21">
        <v>2200</v>
      </c>
      <c r="O191" s="21">
        <v>13200</v>
      </c>
      <c r="P191" s="21">
        <v>68</v>
      </c>
      <c r="Q191">
        <v>4149.5</v>
      </c>
      <c r="R191">
        <v>312957.32110649999</v>
      </c>
      <c r="S191">
        <f t="shared" si="2"/>
        <v>20300</v>
      </c>
      <c r="T191" s="21">
        <v>317106.82110649999</v>
      </c>
      <c r="U191">
        <v>0</v>
      </c>
    </row>
    <row r="192" spans="1:21" x14ac:dyDescent="0.25">
      <c r="A192">
        <v>189</v>
      </c>
      <c r="B192" t="s">
        <v>189</v>
      </c>
      <c r="C192" s="21">
        <v>0</v>
      </c>
      <c r="D192" s="21">
        <v>0</v>
      </c>
      <c r="E192" s="21">
        <v>0</v>
      </c>
      <c r="F192" s="21">
        <v>0</v>
      </c>
      <c r="G192" s="21">
        <v>0</v>
      </c>
      <c r="H192" s="21">
        <v>0</v>
      </c>
      <c r="I192" s="21">
        <v>0</v>
      </c>
      <c r="J192" s="21">
        <v>0</v>
      </c>
      <c r="K192" s="21">
        <v>0</v>
      </c>
      <c r="L192" s="21">
        <v>0</v>
      </c>
      <c r="M192" s="21">
        <v>0</v>
      </c>
      <c r="N192" s="21">
        <v>0</v>
      </c>
      <c r="O192" s="21">
        <v>0</v>
      </c>
      <c r="P192" s="21">
        <v>102</v>
      </c>
      <c r="Q192">
        <v>1252</v>
      </c>
      <c r="R192">
        <v>259292.63867850002</v>
      </c>
      <c r="S192">
        <f t="shared" si="2"/>
        <v>0</v>
      </c>
      <c r="T192" s="21">
        <v>260544.63867850002</v>
      </c>
      <c r="U192">
        <v>0</v>
      </c>
    </row>
    <row r="193" spans="1:21" x14ac:dyDescent="0.25">
      <c r="A193">
        <v>190</v>
      </c>
      <c r="B193" t="s">
        <v>190</v>
      </c>
      <c r="C193" s="21">
        <v>0</v>
      </c>
      <c r="D193" s="21">
        <v>0</v>
      </c>
      <c r="E193" s="21">
        <v>0</v>
      </c>
      <c r="F193" s="21">
        <v>0</v>
      </c>
      <c r="G193" s="21">
        <v>0</v>
      </c>
      <c r="H193" s="21">
        <v>0</v>
      </c>
      <c r="I193" s="21">
        <v>0</v>
      </c>
      <c r="J193" s="21">
        <v>0</v>
      </c>
      <c r="K193" s="21">
        <v>0</v>
      </c>
      <c r="L193" s="21">
        <v>0</v>
      </c>
      <c r="M193" s="21">
        <v>0</v>
      </c>
      <c r="N193" s="21">
        <v>0</v>
      </c>
      <c r="O193" s="21">
        <v>0</v>
      </c>
      <c r="P193" s="21">
        <v>399</v>
      </c>
      <c r="Q193">
        <v>20820.25</v>
      </c>
      <c r="R193">
        <v>74094.953170499997</v>
      </c>
      <c r="S193">
        <f t="shared" si="2"/>
        <v>0</v>
      </c>
      <c r="T193" s="21">
        <v>94915.203170499997</v>
      </c>
      <c r="U193">
        <v>0</v>
      </c>
    </row>
    <row r="194" spans="1:21" x14ac:dyDescent="0.25">
      <c r="A194">
        <v>191</v>
      </c>
      <c r="B194" t="s">
        <v>191</v>
      </c>
      <c r="C194" s="21">
        <v>0</v>
      </c>
      <c r="D194" s="21">
        <v>3912.5</v>
      </c>
      <c r="E194" s="21">
        <v>4700</v>
      </c>
      <c r="F194" s="21">
        <v>7400</v>
      </c>
      <c r="G194" s="21">
        <v>0</v>
      </c>
      <c r="H194" s="21">
        <v>0</v>
      </c>
      <c r="I194" s="21">
        <v>0</v>
      </c>
      <c r="J194" s="21">
        <v>3425</v>
      </c>
      <c r="K194" s="21">
        <v>12875</v>
      </c>
      <c r="L194" s="21">
        <v>0</v>
      </c>
      <c r="M194" s="21">
        <v>0</v>
      </c>
      <c r="N194" s="21">
        <v>7600</v>
      </c>
      <c r="O194" s="21">
        <v>98300</v>
      </c>
      <c r="P194" s="21">
        <v>181</v>
      </c>
      <c r="Q194">
        <v>12442.5</v>
      </c>
      <c r="R194">
        <v>345467.17151100002</v>
      </c>
      <c r="S194">
        <f t="shared" si="2"/>
        <v>138212.5</v>
      </c>
      <c r="T194" s="21">
        <v>357909.67151100002</v>
      </c>
      <c r="U194">
        <v>0</v>
      </c>
    </row>
    <row r="195" spans="1:21" x14ac:dyDescent="0.25">
      <c r="A195">
        <v>192</v>
      </c>
      <c r="B195" t="s">
        <v>192</v>
      </c>
      <c r="C195" s="21">
        <v>500</v>
      </c>
      <c r="D195" s="21">
        <v>500</v>
      </c>
      <c r="E195" s="21">
        <v>10583.33333333333</v>
      </c>
      <c r="F195" s="21">
        <v>28300</v>
      </c>
      <c r="G195" s="21">
        <v>0</v>
      </c>
      <c r="H195" s="21">
        <v>0</v>
      </c>
      <c r="I195" s="21">
        <v>0</v>
      </c>
      <c r="J195" s="21">
        <v>0</v>
      </c>
      <c r="K195" s="21">
        <v>950</v>
      </c>
      <c r="L195" s="21">
        <v>0</v>
      </c>
      <c r="M195" s="21">
        <v>0</v>
      </c>
      <c r="N195" s="21">
        <v>0</v>
      </c>
      <c r="O195" s="21">
        <v>11900</v>
      </c>
      <c r="P195" s="21">
        <v>57</v>
      </c>
      <c r="Q195">
        <v>1179.25</v>
      </c>
      <c r="R195">
        <v>130.54557149999999</v>
      </c>
      <c r="S195">
        <f t="shared" si="2"/>
        <v>52733.333333333328</v>
      </c>
      <c r="T195" s="21">
        <v>1309.7955715000001</v>
      </c>
      <c r="U195">
        <v>0</v>
      </c>
    </row>
    <row r="196" spans="1:21" x14ac:dyDescent="0.25">
      <c r="A196">
        <v>193</v>
      </c>
      <c r="B196" t="s">
        <v>193</v>
      </c>
      <c r="C196" s="21">
        <v>0</v>
      </c>
      <c r="D196" s="21">
        <v>0</v>
      </c>
      <c r="E196" s="21">
        <v>0</v>
      </c>
      <c r="F196" s="21">
        <v>0</v>
      </c>
      <c r="G196" s="21">
        <v>0</v>
      </c>
      <c r="H196" s="21">
        <v>0</v>
      </c>
      <c r="I196" s="21">
        <v>0</v>
      </c>
      <c r="J196" s="21">
        <v>0</v>
      </c>
      <c r="K196" s="21">
        <v>0</v>
      </c>
      <c r="L196" s="21">
        <v>0</v>
      </c>
      <c r="M196" s="21">
        <v>0</v>
      </c>
      <c r="N196" s="21">
        <v>0</v>
      </c>
      <c r="O196" s="21">
        <v>0</v>
      </c>
      <c r="P196" s="21">
        <v>158</v>
      </c>
      <c r="Q196">
        <v>656</v>
      </c>
      <c r="R196">
        <v>4714.9857945000003</v>
      </c>
      <c r="S196">
        <f t="shared" ref="S196:S257" si="3">SUM(C196:O196)</f>
        <v>0</v>
      </c>
      <c r="T196" s="21">
        <v>5370.9857945000003</v>
      </c>
      <c r="U196">
        <v>0</v>
      </c>
    </row>
    <row r="197" spans="1:21" x14ac:dyDescent="0.25">
      <c r="A197">
        <v>194</v>
      </c>
      <c r="B197" t="s">
        <v>194</v>
      </c>
      <c r="C197" s="21">
        <v>0</v>
      </c>
      <c r="D197" s="21">
        <v>0</v>
      </c>
      <c r="E197" s="21">
        <v>0</v>
      </c>
      <c r="F197" s="21">
        <v>0</v>
      </c>
      <c r="G197" s="21">
        <v>0</v>
      </c>
      <c r="H197" s="21">
        <v>0</v>
      </c>
      <c r="I197" s="21">
        <v>0</v>
      </c>
      <c r="J197" s="21">
        <v>0</v>
      </c>
      <c r="K197" s="21">
        <v>0</v>
      </c>
      <c r="L197" s="21">
        <v>6700</v>
      </c>
      <c r="M197" s="21">
        <v>0</v>
      </c>
      <c r="N197" s="21">
        <v>0</v>
      </c>
      <c r="O197" s="21">
        <v>12100</v>
      </c>
      <c r="P197" s="21">
        <v>209</v>
      </c>
      <c r="Q197">
        <v>47984</v>
      </c>
      <c r="R197">
        <v>245828.208465</v>
      </c>
      <c r="S197">
        <f t="shared" si="3"/>
        <v>18800</v>
      </c>
      <c r="T197" s="21">
        <v>293812.20846500003</v>
      </c>
      <c r="U197">
        <v>2717.4357</v>
      </c>
    </row>
    <row r="198" spans="1:21" x14ac:dyDescent="0.25">
      <c r="A198">
        <v>195</v>
      </c>
      <c r="B198" t="s">
        <v>195</v>
      </c>
      <c r="C198" s="21">
        <v>0</v>
      </c>
      <c r="D198" s="21">
        <v>0</v>
      </c>
      <c r="E198" s="21">
        <v>0</v>
      </c>
      <c r="F198" s="21">
        <v>5025</v>
      </c>
      <c r="G198" s="21">
        <v>0</v>
      </c>
      <c r="H198" s="21">
        <v>0</v>
      </c>
      <c r="I198" s="21">
        <v>0</v>
      </c>
      <c r="J198" s="21">
        <v>0</v>
      </c>
      <c r="K198" s="21">
        <v>0</v>
      </c>
      <c r="L198" s="21">
        <v>0</v>
      </c>
      <c r="M198" s="21">
        <v>0</v>
      </c>
      <c r="N198" s="21">
        <v>0</v>
      </c>
      <c r="O198" s="21">
        <v>900</v>
      </c>
      <c r="P198" s="21">
        <v>147</v>
      </c>
      <c r="Q198">
        <v>9481</v>
      </c>
      <c r="R198">
        <v>121.42739700000001</v>
      </c>
      <c r="S198">
        <f t="shared" si="3"/>
        <v>5925</v>
      </c>
      <c r="T198" s="21">
        <v>9602.4273969999995</v>
      </c>
      <c r="U198">
        <v>0</v>
      </c>
    </row>
    <row r="199" spans="1:21" x14ac:dyDescent="0.25">
      <c r="A199">
        <v>196</v>
      </c>
      <c r="B199" t="s">
        <v>196</v>
      </c>
      <c r="C199" s="21">
        <v>0</v>
      </c>
      <c r="D199" s="21">
        <v>7300</v>
      </c>
      <c r="E199" s="21">
        <v>0</v>
      </c>
      <c r="F199" s="21">
        <v>45800</v>
      </c>
      <c r="G199" s="21">
        <v>0</v>
      </c>
      <c r="H199" s="21">
        <v>0</v>
      </c>
      <c r="I199" s="21">
        <v>0</v>
      </c>
      <c r="J199" s="21">
        <v>0</v>
      </c>
      <c r="K199" s="21">
        <v>41033.333333333343</v>
      </c>
      <c r="L199" s="21">
        <v>0</v>
      </c>
      <c r="M199" s="21">
        <v>0</v>
      </c>
      <c r="N199" s="21">
        <v>0</v>
      </c>
      <c r="O199" s="21">
        <v>0</v>
      </c>
      <c r="P199" s="21">
        <v>0</v>
      </c>
      <c r="Q199">
        <v>2761</v>
      </c>
      <c r="R199">
        <v>176247.19646100001</v>
      </c>
      <c r="S199">
        <f t="shared" si="3"/>
        <v>94133.333333333343</v>
      </c>
      <c r="T199" s="21">
        <v>179008.19646100001</v>
      </c>
      <c r="U199">
        <v>0</v>
      </c>
    </row>
    <row r="200" spans="1:21" x14ac:dyDescent="0.25">
      <c r="A200">
        <v>197</v>
      </c>
      <c r="B200" t="s">
        <v>197</v>
      </c>
      <c r="C200" s="21">
        <v>0</v>
      </c>
      <c r="D200" s="21">
        <v>2400</v>
      </c>
      <c r="E200" s="21">
        <v>0</v>
      </c>
      <c r="F200" s="21">
        <v>4150</v>
      </c>
      <c r="G200" s="21">
        <v>0</v>
      </c>
      <c r="H200" s="21">
        <v>0</v>
      </c>
      <c r="I200" s="21">
        <v>0</v>
      </c>
      <c r="J200" s="21">
        <v>0</v>
      </c>
      <c r="K200" s="21">
        <v>2000</v>
      </c>
      <c r="L200" s="21">
        <v>0</v>
      </c>
      <c r="M200" s="21">
        <v>0</v>
      </c>
      <c r="N200" s="21">
        <v>1800</v>
      </c>
      <c r="O200" s="21">
        <v>7500</v>
      </c>
      <c r="P200" s="21">
        <v>53</v>
      </c>
      <c r="Q200">
        <v>4026</v>
      </c>
      <c r="R200">
        <v>416727.26199000003</v>
      </c>
      <c r="S200">
        <f t="shared" si="3"/>
        <v>17850</v>
      </c>
      <c r="T200" s="21">
        <v>420753.26199000003</v>
      </c>
      <c r="U200">
        <v>0</v>
      </c>
    </row>
    <row r="201" spans="1:21" x14ac:dyDescent="0.25">
      <c r="A201">
        <v>198</v>
      </c>
      <c r="B201" t="s">
        <v>198</v>
      </c>
      <c r="C201" s="21">
        <v>5000</v>
      </c>
      <c r="D201" s="21">
        <v>3400</v>
      </c>
      <c r="E201" s="21">
        <v>9600</v>
      </c>
      <c r="F201" s="21">
        <v>3500</v>
      </c>
      <c r="G201" s="21">
        <v>0</v>
      </c>
      <c r="H201" s="21">
        <v>0</v>
      </c>
      <c r="I201" s="21">
        <v>0</v>
      </c>
      <c r="J201" s="21">
        <v>0</v>
      </c>
      <c r="K201" s="21">
        <v>5180</v>
      </c>
      <c r="L201" s="21">
        <v>0</v>
      </c>
      <c r="M201" s="21">
        <v>0</v>
      </c>
      <c r="N201" s="21">
        <v>0</v>
      </c>
      <c r="O201" s="21">
        <v>5133.333333333333</v>
      </c>
      <c r="P201" s="21">
        <v>229</v>
      </c>
      <c r="Q201">
        <v>43120.75</v>
      </c>
      <c r="R201">
        <v>199178.73814500001</v>
      </c>
      <c r="S201">
        <f t="shared" si="3"/>
        <v>31813.333333333332</v>
      </c>
      <c r="T201" s="21">
        <v>242299.48814500001</v>
      </c>
      <c r="U201">
        <v>112.96000000000001</v>
      </c>
    </row>
    <row r="202" spans="1:21" x14ac:dyDescent="0.25">
      <c r="A202">
        <v>199</v>
      </c>
      <c r="B202" t="s">
        <v>199</v>
      </c>
      <c r="C202" s="21">
        <v>0</v>
      </c>
      <c r="D202" s="21">
        <v>0</v>
      </c>
      <c r="E202" s="21">
        <v>0</v>
      </c>
      <c r="F202" s="21">
        <v>0</v>
      </c>
      <c r="G202" s="21">
        <v>0</v>
      </c>
      <c r="H202" s="21">
        <v>0</v>
      </c>
      <c r="I202" s="21">
        <v>0</v>
      </c>
      <c r="J202" s="21">
        <v>0</v>
      </c>
      <c r="K202" s="21">
        <v>0</v>
      </c>
      <c r="L202" s="21">
        <v>0</v>
      </c>
      <c r="M202" s="21">
        <v>0</v>
      </c>
      <c r="N202" s="21">
        <v>0</v>
      </c>
      <c r="O202" s="21">
        <v>0</v>
      </c>
      <c r="P202" s="21">
        <v>139</v>
      </c>
      <c r="Q202">
        <v>5212.25</v>
      </c>
      <c r="R202">
        <v>40538.514249</v>
      </c>
      <c r="S202">
        <f t="shared" si="3"/>
        <v>0</v>
      </c>
      <c r="T202" s="21">
        <v>45750.764249</v>
      </c>
      <c r="U202">
        <v>0</v>
      </c>
    </row>
    <row r="203" spans="1:21" x14ac:dyDescent="0.25">
      <c r="A203">
        <v>200</v>
      </c>
      <c r="B203" t="s">
        <v>200</v>
      </c>
      <c r="C203" s="21">
        <v>0</v>
      </c>
      <c r="D203" s="21">
        <v>1100</v>
      </c>
      <c r="E203" s="21">
        <v>1600</v>
      </c>
      <c r="F203" s="21">
        <v>63480</v>
      </c>
      <c r="G203" s="21">
        <v>7225</v>
      </c>
      <c r="H203" s="21">
        <v>0</v>
      </c>
      <c r="I203" s="21">
        <v>0</v>
      </c>
      <c r="J203" s="21">
        <v>0</v>
      </c>
      <c r="K203" s="21">
        <v>11036.36363636364</v>
      </c>
      <c r="L203" s="21">
        <v>0</v>
      </c>
      <c r="M203" s="21">
        <v>0</v>
      </c>
      <c r="N203" s="21">
        <v>1342.8571428571429</v>
      </c>
      <c r="O203" s="21">
        <v>132000</v>
      </c>
      <c r="P203" s="21">
        <v>91</v>
      </c>
      <c r="Q203">
        <v>14306.75</v>
      </c>
      <c r="R203">
        <v>15659.9087175</v>
      </c>
      <c r="S203">
        <f t="shared" si="3"/>
        <v>217784.22077922081</v>
      </c>
      <c r="T203" s="21">
        <v>29966.658717500002</v>
      </c>
      <c r="U203">
        <v>132.71100000000001</v>
      </c>
    </row>
    <row r="204" spans="1:21" x14ac:dyDescent="0.25">
      <c r="A204">
        <v>201</v>
      </c>
      <c r="B204" t="s">
        <v>201</v>
      </c>
      <c r="C204" s="21">
        <v>0</v>
      </c>
      <c r="D204" s="21">
        <v>0</v>
      </c>
      <c r="E204" s="21">
        <v>0</v>
      </c>
      <c r="F204" s="21">
        <v>0</v>
      </c>
      <c r="G204" s="21">
        <v>0</v>
      </c>
      <c r="H204" s="21">
        <v>0</v>
      </c>
      <c r="I204" s="21">
        <v>0</v>
      </c>
      <c r="J204" s="21">
        <v>0</v>
      </c>
      <c r="K204" s="21">
        <v>0</v>
      </c>
      <c r="L204" s="21">
        <v>0</v>
      </c>
      <c r="M204" s="21">
        <v>0</v>
      </c>
      <c r="N204" s="21">
        <v>0</v>
      </c>
      <c r="O204" s="21">
        <v>0</v>
      </c>
      <c r="P204" s="21">
        <v>499.66666666666663</v>
      </c>
      <c r="Q204">
        <v>29941.25</v>
      </c>
      <c r="R204">
        <v>164333.3007015</v>
      </c>
      <c r="S204">
        <f t="shared" si="3"/>
        <v>0</v>
      </c>
      <c r="T204" s="21">
        <v>194274.5507015</v>
      </c>
      <c r="U204">
        <v>0</v>
      </c>
    </row>
    <row r="205" spans="1:21" x14ac:dyDescent="0.25">
      <c r="A205">
        <v>202</v>
      </c>
      <c r="B205" t="s">
        <v>202</v>
      </c>
      <c r="C205" s="21">
        <v>0</v>
      </c>
      <c r="D205" s="21">
        <v>0</v>
      </c>
      <c r="E205" s="21">
        <v>0</v>
      </c>
      <c r="F205" s="21">
        <v>0</v>
      </c>
      <c r="G205" s="21">
        <v>0</v>
      </c>
      <c r="H205" s="21">
        <v>0</v>
      </c>
      <c r="I205" s="21">
        <v>0</v>
      </c>
      <c r="J205" s="21">
        <v>0</v>
      </c>
      <c r="K205" s="21">
        <v>0</v>
      </c>
      <c r="L205" s="21">
        <v>0</v>
      </c>
      <c r="M205" s="21">
        <v>0</v>
      </c>
      <c r="N205" s="21">
        <v>0</v>
      </c>
      <c r="O205" s="21">
        <v>0</v>
      </c>
      <c r="P205" s="21">
        <v>85.5</v>
      </c>
      <c r="Q205">
        <v>2972.5</v>
      </c>
      <c r="R205">
        <v>23642.092111500002</v>
      </c>
      <c r="S205">
        <f t="shared" si="3"/>
        <v>0</v>
      </c>
      <c r="T205" s="21">
        <v>26614.592111500002</v>
      </c>
      <c r="U205">
        <v>0</v>
      </c>
    </row>
    <row r="206" spans="1:21" x14ac:dyDescent="0.25">
      <c r="A206">
        <v>203</v>
      </c>
      <c r="B206" t="s">
        <v>203</v>
      </c>
      <c r="C206" s="21">
        <v>0</v>
      </c>
      <c r="D206" s="21">
        <v>0</v>
      </c>
      <c r="E206" s="21">
        <v>0</v>
      </c>
      <c r="F206" s="21">
        <v>0</v>
      </c>
      <c r="G206" s="21">
        <v>0</v>
      </c>
      <c r="H206" s="21">
        <v>0</v>
      </c>
      <c r="I206" s="21">
        <v>0</v>
      </c>
      <c r="J206" s="21">
        <v>0</v>
      </c>
      <c r="K206" s="21">
        <v>0</v>
      </c>
      <c r="L206" s="21">
        <v>0</v>
      </c>
      <c r="M206" s="21">
        <v>0</v>
      </c>
      <c r="N206" s="21">
        <v>0</v>
      </c>
      <c r="O206" s="21">
        <v>0</v>
      </c>
      <c r="P206" s="21">
        <v>106</v>
      </c>
      <c r="Q206">
        <v>6220.25</v>
      </c>
      <c r="R206">
        <v>38793.607002000004</v>
      </c>
      <c r="S206">
        <f t="shared" si="3"/>
        <v>0</v>
      </c>
      <c r="T206" s="21">
        <v>45013.857002000004</v>
      </c>
      <c r="U206">
        <v>0</v>
      </c>
    </row>
    <row r="207" spans="1:21" x14ac:dyDescent="0.25">
      <c r="A207">
        <v>204</v>
      </c>
      <c r="B207" t="s">
        <v>204</v>
      </c>
      <c r="C207" s="21">
        <v>0</v>
      </c>
      <c r="D207" s="21">
        <v>0</v>
      </c>
      <c r="E207" s="21">
        <v>0</v>
      </c>
      <c r="F207" s="21">
        <v>0</v>
      </c>
      <c r="G207" s="21">
        <v>0</v>
      </c>
      <c r="H207" s="21">
        <v>0</v>
      </c>
      <c r="I207" s="21">
        <v>0</v>
      </c>
      <c r="J207" s="21">
        <v>0</v>
      </c>
      <c r="K207" s="21">
        <v>0</v>
      </c>
      <c r="L207" s="21">
        <v>0</v>
      </c>
      <c r="M207" s="21">
        <v>0</v>
      </c>
      <c r="N207" s="21">
        <v>0</v>
      </c>
      <c r="O207" s="21">
        <v>0</v>
      </c>
      <c r="P207" s="21">
        <v>275</v>
      </c>
      <c r="Q207">
        <v>11009.25</v>
      </c>
      <c r="R207">
        <v>63268.566516000006</v>
      </c>
      <c r="S207">
        <f t="shared" si="3"/>
        <v>0</v>
      </c>
      <c r="T207" s="21">
        <v>74277.816516000006</v>
      </c>
      <c r="U207">
        <v>0</v>
      </c>
    </row>
    <row r="208" spans="1:21" x14ac:dyDescent="0.25">
      <c r="A208">
        <v>205</v>
      </c>
      <c r="B208" t="s">
        <v>205</v>
      </c>
      <c r="C208" s="21">
        <v>0</v>
      </c>
      <c r="D208" s="21">
        <v>20766.666666666672</v>
      </c>
      <c r="E208" s="21">
        <v>4500</v>
      </c>
      <c r="F208" s="21">
        <v>137000</v>
      </c>
      <c r="G208" s="21">
        <v>0</v>
      </c>
      <c r="H208" s="21">
        <v>0</v>
      </c>
      <c r="I208" s="21">
        <v>0</v>
      </c>
      <c r="J208" s="21">
        <v>0</v>
      </c>
      <c r="K208" s="21">
        <v>104100</v>
      </c>
      <c r="L208" s="21">
        <v>0</v>
      </c>
      <c r="M208" s="21">
        <v>0</v>
      </c>
      <c r="N208" s="21">
        <v>0</v>
      </c>
      <c r="O208" s="21">
        <v>0</v>
      </c>
      <c r="P208" s="21">
        <v>93</v>
      </c>
      <c r="Q208">
        <v>6167.75</v>
      </c>
      <c r="R208">
        <v>55675.351102500004</v>
      </c>
      <c r="S208">
        <f t="shared" si="3"/>
        <v>266366.66666666669</v>
      </c>
      <c r="T208" s="21">
        <v>61843.101102500004</v>
      </c>
      <c r="U208">
        <v>169.875</v>
      </c>
    </row>
    <row r="209" spans="1:21" x14ac:dyDescent="0.25">
      <c r="A209">
        <v>206</v>
      </c>
      <c r="B209" t="s">
        <v>206</v>
      </c>
      <c r="C209" s="21">
        <v>0</v>
      </c>
      <c r="D209" s="21">
        <v>0</v>
      </c>
      <c r="E209" s="21">
        <v>0</v>
      </c>
      <c r="F209" s="21">
        <v>0</v>
      </c>
      <c r="G209" s="21">
        <v>7800</v>
      </c>
      <c r="H209" s="21">
        <v>0</v>
      </c>
      <c r="I209" s="21">
        <v>0</v>
      </c>
      <c r="J209" s="21">
        <v>0</v>
      </c>
      <c r="K209" s="21">
        <v>0</v>
      </c>
      <c r="L209" s="21">
        <v>0</v>
      </c>
      <c r="M209" s="21">
        <v>0</v>
      </c>
      <c r="N209" s="21">
        <v>900</v>
      </c>
      <c r="O209" s="21">
        <v>14000</v>
      </c>
      <c r="P209" s="21">
        <v>228.5</v>
      </c>
      <c r="Q209">
        <v>13599</v>
      </c>
      <c r="R209">
        <v>92328.633436500008</v>
      </c>
      <c r="S209">
        <f t="shared" si="3"/>
        <v>22700</v>
      </c>
      <c r="T209" s="21">
        <v>105927.63343650001</v>
      </c>
      <c r="U209">
        <v>0</v>
      </c>
    </row>
    <row r="210" spans="1:21" x14ac:dyDescent="0.25">
      <c r="A210">
        <v>207</v>
      </c>
      <c r="B210" t="s">
        <v>207</v>
      </c>
      <c r="C210" s="21">
        <v>0</v>
      </c>
      <c r="D210" s="21">
        <v>0</v>
      </c>
      <c r="E210" s="21">
        <v>0</v>
      </c>
      <c r="F210" s="21">
        <v>12044.444444444451</v>
      </c>
      <c r="G210" s="21">
        <v>3200</v>
      </c>
      <c r="H210" s="21">
        <v>0</v>
      </c>
      <c r="I210" s="21">
        <v>0</v>
      </c>
      <c r="J210" s="21">
        <v>0</v>
      </c>
      <c r="K210" s="21">
        <v>1533.333333333333</v>
      </c>
      <c r="L210" s="21">
        <v>0</v>
      </c>
      <c r="M210" s="21">
        <v>0</v>
      </c>
      <c r="N210" s="21">
        <v>0</v>
      </c>
      <c r="O210" s="21">
        <v>5428.5714285714284</v>
      </c>
      <c r="P210" s="21">
        <v>98</v>
      </c>
      <c r="Q210">
        <v>2259</v>
      </c>
      <c r="R210">
        <v>68.497506000000001</v>
      </c>
      <c r="S210">
        <f t="shared" si="3"/>
        <v>22206.349206349212</v>
      </c>
      <c r="T210" s="21">
        <v>2327.4975060000002</v>
      </c>
      <c r="U210">
        <v>88.1</v>
      </c>
    </row>
    <row r="211" spans="1:21" x14ac:dyDescent="0.25">
      <c r="A211">
        <v>208</v>
      </c>
      <c r="B211" t="s">
        <v>208</v>
      </c>
      <c r="C211" s="21">
        <v>0</v>
      </c>
      <c r="D211" s="21">
        <v>0</v>
      </c>
      <c r="E211" s="21">
        <v>3280</v>
      </c>
      <c r="F211" s="21">
        <v>74140</v>
      </c>
      <c r="G211" s="21">
        <v>0</v>
      </c>
      <c r="H211" s="21">
        <v>0</v>
      </c>
      <c r="I211" s="21">
        <v>0</v>
      </c>
      <c r="J211" s="21">
        <v>0</v>
      </c>
      <c r="K211" s="21">
        <v>0</v>
      </c>
      <c r="L211" s="21">
        <v>0</v>
      </c>
      <c r="M211" s="21">
        <v>0</v>
      </c>
      <c r="N211" s="21">
        <v>0</v>
      </c>
      <c r="O211" s="21">
        <v>22600</v>
      </c>
      <c r="P211" s="21">
        <v>98</v>
      </c>
      <c r="Q211">
        <v>6325.25</v>
      </c>
      <c r="R211">
        <v>199820.12388300002</v>
      </c>
      <c r="S211">
        <f t="shared" si="3"/>
        <v>100020</v>
      </c>
      <c r="T211" s="21">
        <v>206145.37388300002</v>
      </c>
      <c r="U211">
        <v>74.52243</v>
      </c>
    </row>
    <row r="212" spans="1:21" x14ac:dyDescent="0.25">
      <c r="A212">
        <v>209</v>
      </c>
      <c r="B212" t="s">
        <v>209</v>
      </c>
      <c r="C212" s="21">
        <v>0</v>
      </c>
      <c r="D212" s="21">
        <v>0</v>
      </c>
      <c r="E212" s="21">
        <v>0</v>
      </c>
      <c r="F212" s="21">
        <v>1800</v>
      </c>
      <c r="G212" s="21">
        <v>1350</v>
      </c>
      <c r="H212" s="21">
        <v>0</v>
      </c>
      <c r="I212" s="21">
        <v>0</v>
      </c>
      <c r="J212" s="21">
        <v>0</v>
      </c>
      <c r="K212" s="21">
        <v>0</v>
      </c>
      <c r="L212" s="21">
        <v>0</v>
      </c>
      <c r="M212" s="21">
        <v>0</v>
      </c>
      <c r="N212" s="21">
        <v>0</v>
      </c>
      <c r="O212" s="21">
        <v>18000</v>
      </c>
      <c r="P212" s="21">
        <v>23</v>
      </c>
      <c r="Q212">
        <v>5918.5</v>
      </c>
      <c r="R212">
        <v>313064.51525550004</v>
      </c>
      <c r="S212">
        <f t="shared" si="3"/>
        <v>21150</v>
      </c>
      <c r="T212" s="21">
        <v>318983.01525550004</v>
      </c>
      <c r="U212">
        <v>93.6</v>
      </c>
    </row>
    <row r="213" spans="1:21" x14ac:dyDescent="0.25">
      <c r="A213">
        <v>210</v>
      </c>
      <c r="B213" t="s">
        <v>210</v>
      </c>
      <c r="C213" s="21">
        <v>0</v>
      </c>
      <c r="D213" s="21">
        <v>0</v>
      </c>
      <c r="E213" s="21">
        <v>0</v>
      </c>
      <c r="F213" s="21">
        <v>0</v>
      </c>
      <c r="G213" s="21">
        <v>0</v>
      </c>
      <c r="H213" s="21">
        <v>0</v>
      </c>
      <c r="I213" s="21">
        <v>0</v>
      </c>
      <c r="J213" s="21">
        <v>0</v>
      </c>
      <c r="K213" s="21">
        <v>0</v>
      </c>
      <c r="L213" s="21">
        <v>0</v>
      </c>
      <c r="M213" s="21">
        <v>0</v>
      </c>
      <c r="N213" s="21">
        <v>0</v>
      </c>
      <c r="O213" s="21">
        <v>0</v>
      </c>
      <c r="P213" s="21">
        <v>962.1</v>
      </c>
      <c r="Q213">
        <v>20703.75</v>
      </c>
      <c r="R213">
        <v>114490.69015050001</v>
      </c>
      <c r="S213">
        <f t="shared" si="3"/>
        <v>0</v>
      </c>
      <c r="T213" s="21">
        <v>135194.44015050001</v>
      </c>
      <c r="U213">
        <v>0</v>
      </c>
    </row>
    <row r="214" spans="1:21" x14ac:dyDescent="0.25">
      <c r="A214">
        <v>211</v>
      </c>
      <c r="B214" t="s">
        <v>211</v>
      </c>
      <c r="C214" s="21">
        <v>0</v>
      </c>
      <c r="D214" s="21">
        <v>99153.333333333328</v>
      </c>
      <c r="E214" s="21">
        <v>30950</v>
      </c>
      <c r="F214" s="21">
        <v>5850</v>
      </c>
      <c r="G214" s="21">
        <v>0</v>
      </c>
      <c r="H214" s="21">
        <v>0</v>
      </c>
      <c r="I214" s="21">
        <v>0</v>
      </c>
      <c r="J214" s="21">
        <v>18960</v>
      </c>
      <c r="K214" s="21">
        <v>8220</v>
      </c>
      <c r="L214" s="21">
        <v>1700</v>
      </c>
      <c r="M214" s="21">
        <v>1100</v>
      </c>
      <c r="N214" s="21">
        <v>51762.5</v>
      </c>
      <c r="O214" s="21">
        <v>65212.5</v>
      </c>
      <c r="P214" s="21">
        <v>0</v>
      </c>
      <c r="Q214">
        <v>6982.25</v>
      </c>
      <c r="R214">
        <v>283044.37127850001</v>
      </c>
      <c r="S214">
        <f t="shared" si="3"/>
        <v>282908.33333333331</v>
      </c>
      <c r="T214" s="21">
        <v>290026.62127850001</v>
      </c>
      <c r="U214">
        <v>157</v>
      </c>
    </row>
    <row r="215" spans="1:21" x14ac:dyDescent="0.25">
      <c r="A215">
        <v>212</v>
      </c>
      <c r="B215" t="s">
        <v>212</v>
      </c>
      <c r="C215" s="21">
        <v>0</v>
      </c>
      <c r="D215" s="21">
        <v>0</v>
      </c>
      <c r="E215" s="21">
        <v>0</v>
      </c>
      <c r="F215" s="21">
        <v>0</v>
      </c>
      <c r="G215" s="21">
        <v>0</v>
      </c>
      <c r="H215" s="21">
        <v>0</v>
      </c>
      <c r="I215" s="21">
        <v>0</v>
      </c>
      <c r="J215" s="21">
        <v>0</v>
      </c>
      <c r="K215" s="21">
        <v>0</v>
      </c>
      <c r="L215" s="21">
        <v>0</v>
      </c>
      <c r="M215" s="21">
        <v>0</v>
      </c>
      <c r="N215" s="21">
        <v>0</v>
      </c>
      <c r="O215" s="21">
        <v>0</v>
      </c>
      <c r="P215" s="21">
        <v>680</v>
      </c>
      <c r="Q215">
        <v>46589.25</v>
      </c>
      <c r="R215">
        <v>179602.9070715</v>
      </c>
      <c r="S215">
        <f t="shared" si="3"/>
        <v>0</v>
      </c>
      <c r="T215" s="21">
        <v>226192.1570715</v>
      </c>
      <c r="U215">
        <v>0</v>
      </c>
    </row>
    <row r="216" spans="1:21" x14ac:dyDescent="0.25">
      <c r="A216">
        <v>213</v>
      </c>
      <c r="B216" t="s">
        <v>213</v>
      </c>
      <c r="C216" s="21">
        <v>0</v>
      </c>
      <c r="D216" s="21">
        <v>0</v>
      </c>
      <c r="E216" s="21">
        <v>0</v>
      </c>
      <c r="F216" s="21">
        <v>0</v>
      </c>
      <c r="G216" s="21">
        <v>0</v>
      </c>
      <c r="H216" s="21">
        <v>0</v>
      </c>
      <c r="I216" s="21">
        <v>0</v>
      </c>
      <c r="J216" s="21">
        <v>0</v>
      </c>
      <c r="K216" s="21">
        <v>0</v>
      </c>
      <c r="L216" s="21">
        <v>0</v>
      </c>
      <c r="M216" s="21">
        <v>0</v>
      </c>
      <c r="N216" s="21">
        <v>0</v>
      </c>
      <c r="O216" s="21">
        <v>0</v>
      </c>
      <c r="P216" s="21">
        <v>203</v>
      </c>
      <c r="Q216">
        <v>8719.25</v>
      </c>
      <c r="R216">
        <v>51882.190510500004</v>
      </c>
      <c r="S216">
        <f t="shared" si="3"/>
        <v>0</v>
      </c>
      <c r="T216" s="21">
        <v>60601.440510500004</v>
      </c>
      <c r="U216">
        <v>0</v>
      </c>
    </row>
    <row r="217" spans="1:21" x14ac:dyDescent="0.25">
      <c r="A217">
        <v>214</v>
      </c>
      <c r="B217" t="s">
        <v>214</v>
      </c>
      <c r="C217" s="21">
        <v>0</v>
      </c>
      <c r="D217" s="21">
        <v>3400</v>
      </c>
      <c r="E217" s="21">
        <v>0</v>
      </c>
      <c r="F217" s="21">
        <v>7866.666666666667</v>
      </c>
      <c r="G217" s="21">
        <v>0</v>
      </c>
      <c r="H217" s="21">
        <v>0</v>
      </c>
      <c r="I217" s="21">
        <v>0</v>
      </c>
      <c r="J217" s="21">
        <v>0</v>
      </c>
      <c r="K217" s="21">
        <v>30710</v>
      </c>
      <c r="L217" s="21">
        <v>0</v>
      </c>
      <c r="M217" s="21">
        <v>2100</v>
      </c>
      <c r="N217" s="21">
        <v>0</v>
      </c>
      <c r="O217" s="21">
        <v>0</v>
      </c>
      <c r="P217" s="21">
        <v>897</v>
      </c>
      <c r="Q217">
        <v>12914</v>
      </c>
      <c r="R217">
        <v>246264.991263</v>
      </c>
      <c r="S217">
        <f t="shared" si="3"/>
        <v>44076.666666666672</v>
      </c>
      <c r="T217" s="21">
        <v>259178.991263</v>
      </c>
      <c r="U217">
        <v>1548.346</v>
      </c>
    </row>
    <row r="218" spans="1:21" x14ac:dyDescent="0.25">
      <c r="A218">
        <v>215</v>
      </c>
      <c r="B218" t="s">
        <v>215</v>
      </c>
      <c r="C218" s="21">
        <v>0</v>
      </c>
      <c r="D218" s="21">
        <v>0</v>
      </c>
      <c r="E218" s="21">
        <v>0</v>
      </c>
      <c r="F218" s="21">
        <v>0</v>
      </c>
      <c r="G218" s="21">
        <v>0</v>
      </c>
      <c r="H218" s="21">
        <v>0</v>
      </c>
      <c r="I218" s="21">
        <v>0</v>
      </c>
      <c r="J218" s="21">
        <v>0</v>
      </c>
      <c r="K218" s="21">
        <v>0</v>
      </c>
      <c r="L218" s="21">
        <v>0</v>
      </c>
      <c r="M218" s="21">
        <v>0</v>
      </c>
      <c r="N218" s="21">
        <v>0</v>
      </c>
      <c r="O218" s="21">
        <v>8000</v>
      </c>
      <c r="P218" s="21">
        <v>84</v>
      </c>
      <c r="Q218">
        <v>5887.25</v>
      </c>
      <c r="R218">
        <v>315651.85286849999</v>
      </c>
      <c r="S218">
        <f t="shared" si="3"/>
        <v>8000</v>
      </c>
      <c r="T218" s="21">
        <v>321539.10286849999</v>
      </c>
      <c r="U218">
        <v>0</v>
      </c>
    </row>
    <row r="219" spans="1:21" x14ac:dyDescent="0.25">
      <c r="A219">
        <v>216</v>
      </c>
      <c r="B219" t="s">
        <v>216</v>
      </c>
      <c r="C219" s="21">
        <v>0</v>
      </c>
      <c r="D219" s="21">
        <v>0</v>
      </c>
      <c r="E219" s="21">
        <v>0</v>
      </c>
      <c r="F219" s="21">
        <v>0</v>
      </c>
      <c r="G219" s="21">
        <v>0</v>
      </c>
      <c r="H219" s="21">
        <v>0</v>
      </c>
      <c r="I219" s="21">
        <v>0</v>
      </c>
      <c r="J219" s="21">
        <v>0</v>
      </c>
      <c r="K219" s="21">
        <v>0</v>
      </c>
      <c r="L219" s="21">
        <v>0</v>
      </c>
      <c r="M219" s="21">
        <v>0</v>
      </c>
      <c r="N219" s="21">
        <v>0</v>
      </c>
      <c r="O219" s="21">
        <v>0</v>
      </c>
      <c r="P219" s="21">
        <v>0</v>
      </c>
      <c r="Q219">
        <v>1817</v>
      </c>
      <c r="R219">
        <v>12818.374191000001</v>
      </c>
      <c r="S219">
        <f t="shared" si="3"/>
        <v>0</v>
      </c>
      <c r="T219" s="21">
        <v>14635.374191000001</v>
      </c>
      <c r="U219">
        <v>0</v>
      </c>
    </row>
    <row r="220" spans="1:21" x14ac:dyDescent="0.25">
      <c r="A220">
        <v>217</v>
      </c>
      <c r="B220" t="s">
        <v>217</v>
      </c>
      <c r="C220" s="21">
        <v>0</v>
      </c>
      <c r="D220" s="21">
        <v>0</v>
      </c>
      <c r="E220" s="21">
        <v>0</v>
      </c>
      <c r="F220" s="21">
        <v>8800</v>
      </c>
      <c r="G220" s="21">
        <v>0</v>
      </c>
      <c r="H220" s="21">
        <v>0</v>
      </c>
      <c r="I220" s="21">
        <v>0</v>
      </c>
      <c r="J220" s="21">
        <v>0</v>
      </c>
      <c r="K220" s="21">
        <v>0</v>
      </c>
      <c r="L220" s="21">
        <v>0</v>
      </c>
      <c r="M220" s="21">
        <v>0</v>
      </c>
      <c r="N220" s="21">
        <v>0</v>
      </c>
      <c r="O220" s="21">
        <v>35250</v>
      </c>
      <c r="P220" s="21">
        <v>61</v>
      </c>
      <c r="Q220">
        <v>3907.5</v>
      </c>
      <c r="R220">
        <v>20813.901255000001</v>
      </c>
      <c r="S220">
        <f t="shared" si="3"/>
        <v>44050</v>
      </c>
      <c r="T220" s="21">
        <v>24721.401255000001</v>
      </c>
      <c r="U220">
        <v>0</v>
      </c>
    </row>
    <row r="221" spans="1:21" x14ac:dyDescent="0.25">
      <c r="A221">
        <v>218</v>
      </c>
      <c r="B221" t="s">
        <v>218</v>
      </c>
      <c r="C221" s="21">
        <v>0</v>
      </c>
      <c r="D221" s="21">
        <v>0</v>
      </c>
      <c r="E221" s="21">
        <v>0</v>
      </c>
      <c r="F221" s="21">
        <v>0</v>
      </c>
      <c r="G221" s="21">
        <v>0</v>
      </c>
      <c r="H221" s="21">
        <v>0</v>
      </c>
      <c r="I221" s="21">
        <v>0</v>
      </c>
      <c r="J221" s="21">
        <v>0</v>
      </c>
      <c r="K221" s="21">
        <v>0</v>
      </c>
      <c r="L221" s="21">
        <v>0</v>
      </c>
      <c r="M221" s="21">
        <v>0</v>
      </c>
      <c r="N221" s="21">
        <v>0</v>
      </c>
      <c r="O221" s="21">
        <v>2400</v>
      </c>
      <c r="P221" s="21">
        <v>96</v>
      </c>
      <c r="Q221">
        <v>702.75</v>
      </c>
      <c r="R221">
        <v>37.807065000000001</v>
      </c>
      <c r="S221">
        <f t="shared" si="3"/>
        <v>2400</v>
      </c>
      <c r="T221" s="21">
        <v>740.55706499999997</v>
      </c>
      <c r="U221">
        <v>0</v>
      </c>
    </row>
    <row r="222" spans="1:21" x14ac:dyDescent="0.25">
      <c r="A222">
        <v>219</v>
      </c>
      <c r="B222" t="s">
        <v>219</v>
      </c>
      <c r="C222" s="21">
        <v>0</v>
      </c>
      <c r="D222" s="21">
        <v>15418.18181818182</v>
      </c>
      <c r="E222" s="21">
        <v>49744.444444444453</v>
      </c>
      <c r="F222" s="21">
        <v>41211.111111111109</v>
      </c>
      <c r="G222" s="21">
        <v>0</v>
      </c>
      <c r="H222" s="21">
        <v>0</v>
      </c>
      <c r="I222" s="21">
        <v>0</v>
      </c>
      <c r="J222" s="21">
        <v>9900</v>
      </c>
      <c r="K222" s="21">
        <v>16940</v>
      </c>
      <c r="L222" s="21">
        <v>0</v>
      </c>
      <c r="M222" s="21">
        <v>0</v>
      </c>
      <c r="N222" s="21">
        <v>30550</v>
      </c>
      <c r="O222" s="21">
        <v>125000</v>
      </c>
      <c r="P222" s="21">
        <v>384</v>
      </c>
      <c r="Q222">
        <v>10995.25</v>
      </c>
      <c r="R222">
        <v>257804.81947350001</v>
      </c>
      <c r="S222">
        <f t="shared" si="3"/>
        <v>288763.73737373739</v>
      </c>
      <c r="T222" s="21">
        <v>268800.06947350001</v>
      </c>
      <c r="U222">
        <v>16.489999999999998</v>
      </c>
    </row>
    <row r="223" spans="1:21" x14ac:dyDescent="0.25">
      <c r="A223">
        <v>220</v>
      </c>
      <c r="B223" t="s">
        <v>220</v>
      </c>
      <c r="C223" s="21">
        <v>0</v>
      </c>
      <c r="D223" s="21">
        <v>0</v>
      </c>
      <c r="E223" s="21">
        <v>0</v>
      </c>
      <c r="F223" s="21">
        <v>0</v>
      </c>
      <c r="G223" s="21">
        <v>0</v>
      </c>
      <c r="H223" s="21">
        <v>0</v>
      </c>
      <c r="I223" s="21">
        <v>0</v>
      </c>
      <c r="J223" s="21">
        <v>0</v>
      </c>
      <c r="K223" s="21">
        <v>0</v>
      </c>
      <c r="L223" s="21">
        <v>0</v>
      </c>
      <c r="M223" s="21">
        <v>0</v>
      </c>
      <c r="N223" s="21">
        <v>0</v>
      </c>
      <c r="O223" s="21">
        <v>4600</v>
      </c>
      <c r="P223" s="21">
        <v>275.5</v>
      </c>
      <c r="Q223">
        <v>13570</v>
      </c>
      <c r="R223">
        <v>156206.78327700001</v>
      </c>
      <c r="S223">
        <f t="shared" si="3"/>
        <v>4600</v>
      </c>
      <c r="T223" s="21">
        <v>169776.78327700001</v>
      </c>
      <c r="U223">
        <v>0</v>
      </c>
    </row>
    <row r="224" spans="1:21" x14ac:dyDescent="0.25">
      <c r="A224">
        <v>221</v>
      </c>
      <c r="B224" t="s">
        <v>221</v>
      </c>
      <c r="C224" s="21">
        <v>0</v>
      </c>
      <c r="D224" s="21">
        <v>0</v>
      </c>
      <c r="E224" s="21">
        <v>0</v>
      </c>
      <c r="F224" s="21">
        <v>20200</v>
      </c>
      <c r="G224" s="21">
        <v>3400</v>
      </c>
      <c r="H224" s="21">
        <v>0</v>
      </c>
      <c r="I224" s="21">
        <v>0</v>
      </c>
      <c r="J224" s="21">
        <v>0</v>
      </c>
      <c r="K224" s="21">
        <v>3966.666666666667</v>
      </c>
      <c r="L224" s="21">
        <v>0</v>
      </c>
      <c r="M224" s="21">
        <v>0</v>
      </c>
      <c r="N224" s="21">
        <v>0</v>
      </c>
      <c r="O224" s="21">
        <v>62000</v>
      </c>
      <c r="P224" s="21">
        <v>104</v>
      </c>
      <c r="Q224">
        <v>18331.25</v>
      </c>
      <c r="R224">
        <v>21347.648055000001</v>
      </c>
      <c r="S224">
        <f t="shared" si="3"/>
        <v>89566.666666666672</v>
      </c>
      <c r="T224" s="21">
        <v>39678.898054999998</v>
      </c>
      <c r="U224">
        <v>0</v>
      </c>
    </row>
    <row r="225" spans="1:21" x14ac:dyDescent="0.25">
      <c r="A225">
        <v>222</v>
      </c>
      <c r="B225" t="s">
        <v>222</v>
      </c>
      <c r="C225" s="21">
        <v>0</v>
      </c>
      <c r="D225" s="21">
        <v>0</v>
      </c>
      <c r="E225" s="21">
        <v>0</v>
      </c>
      <c r="F225" s="21">
        <v>0</v>
      </c>
      <c r="G225" s="21">
        <v>0</v>
      </c>
      <c r="H225" s="21">
        <v>0</v>
      </c>
      <c r="I225" s="21">
        <v>0</v>
      </c>
      <c r="J225" s="21">
        <v>0</v>
      </c>
      <c r="K225" s="21">
        <v>0</v>
      </c>
      <c r="L225" s="21">
        <v>0</v>
      </c>
      <c r="M225" s="21">
        <v>0</v>
      </c>
      <c r="N225" s="21">
        <v>0</v>
      </c>
      <c r="O225" s="21">
        <v>0</v>
      </c>
      <c r="P225" s="21">
        <v>0</v>
      </c>
      <c r="Q225">
        <v>1938.3333333333333</v>
      </c>
      <c r="R225">
        <v>0.44478900000000005</v>
      </c>
      <c r="S225">
        <f t="shared" si="3"/>
        <v>0</v>
      </c>
      <c r="T225" s="21">
        <v>1938.7781223333332</v>
      </c>
      <c r="U225">
        <v>0</v>
      </c>
    </row>
    <row r="226" spans="1:21" x14ac:dyDescent="0.25">
      <c r="A226">
        <v>223</v>
      </c>
      <c r="B226" t="s">
        <v>223</v>
      </c>
      <c r="C226" s="21">
        <v>0</v>
      </c>
      <c r="D226" s="21">
        <v>11800</v>
      </c>
      <c r="E226" s="21">
        <v>101837.5</v>
      </c>
      <c r="F226" s="21">
        <v>158000</v>
      </c>
      <c r="G226" s="21">
        <v>0</v>
      </c>
      <c r="H226" s="21">
        <v>20960</v>
      </c>
      <c r="I226" s="21">
        <v>0</v>
      </c>
      <c r="J226" s="21">
        <v>7800</v>
      </c>
      <c r="K226" s="21">
        <v>63000</v>
      </c>
      <c r="L226" s="21">
        <v>0</v>
      </c>
      <c r="M226" s="21">
        <v>700</v>
      </c>
      <c r="N226" s="21">
        <v>57800</v>
      </c>
      <c r="O226" s="21">
        <v>18150</v>
      </c>
      <c r="P226" s="21">
        <v>2937</v>
      </c>
      <c r="Q226">
        <v>8323</v>
      </c>
      <c r="R226">
        <v>59057.081869500005</v>
      </c>
      <c r="S226">
        <f t="shared" si="3"/>
        <v>440047.5</v>
      </c>
      <c r="T226" s="21">
        <v>67380.081869500005</v>
      </c>
      <c r="U226">
        <v>209.80000000000004</v>
      </c>
    </row>
    <row r="227" spans="1:21" x14ac:dyDescent="0.25">
      <c r="A227">
        <v>224</v>
      </c>
      <c r="B227" t="s">
        <v>224</v>
      </c>
      <c r="C227" s="21">
        <v>0</v>
      </c>
      <c r="D227" s="21">
        <v>0</v>
      </c>
      <c r="E227" s="21">
        <v>0</v>
      </c>
      <c r="F227" s="21">
        <v>0</v>
      </c>
      <c r="G227" s="21">
        <v>0</v>
      </c>
      <c r="H227" s="21">
        <v>0</v>
      </c>
      <c r="I227" s="21">
        <v>0</v>
      </c>
      <c r="J227" s="21">
        <v>0</v>
      </c>
      <c r="K227" s="21">
        <v>0</v>
      </c>
      <c r="L227" s="21">
        <v>0</v>
      </c>
      <c r="M227" s="21">
        <v>0</v>
      </c>
      <c r="N227" s="21">
        <v>0</v>
      </c>
      <c r="O227" s="21">
        <v>63161.538461538461</v>
      </c>
      <c r="P227" s="21">
        <v>1</v>
      </c>
      <c r="Q227">
        <v>6673.5</v>
      </c>
      <c r="R227">
        <v>371447.07460650004</v>
      </c>
      <c r="S227">
        <f t="shared" si="3"/>
        <v>63161.538461538461</v>
      </c>
      <c r="T227" s="21">
        <v>378120.57460650004</v>
      </c>
      <c r="U227">
        <v>122.5</v>
      </c>
    </row>
    <row r="228" spans="1:21" x14ac:dyDescent="0.25">
      <c r="A228">
        <v>225</v>
      </c>
      <c r="B228" t="s">
        <v>225</v>
      </c>
      <c r="C228" s="21">
        <v>0</v>
      </c>
      <c r="D228" s="21">
        <v>0</v>
      </c>
      <c r="E228" s="21">
        <v>0</v>
      </c>
      <c r="F228" s="21">
        <v>0</v>
      </c>
      <c r="G228" s="21">
        <v>0</v>
      </c>
      <c r="H228" s="21">
        <v>0</v>
      </c>
      <c r="I228" s="21">
        <v>0</v>
      </c>
      <c r="J228" s="21">
        <v>0</v>
      </c>
      <c r="K228" s="21">
        <v>0</v>
      </c>
      <c r="L228" s="21">
        <v>0</v>
      </c>
      <c r="M228" s="21">
        <v>0</v>
      </c>
      <c r="N228" s="21">
        <v>0</v>
      </c>
      <c r="O228" s="21">
        <v>0</v>
      </c>
      <c r="P228" s="21">
        <v>257</v>
      </c>
      <c r="Q228">
        <v>23556.25</v>
      </c>
      <c r="R228">
        <v>120967.2627795</v>
      </c>
      <c r="S228">
        <f t="shared" si="3"/>
        <v>0</v>
      </c>
      <c r="T228" s="21">
        <v>144523.51277949999</v>
      </c>
      <c r="U228">
        <v>0</v>
      </c>
    </row>
    <row r="229" spans="1:21" x14ac:dyDescent="0.25">
      <c r="A229">
        <v>226</v>
      </c>
      <c r="B229" t="s">
        <v>226</v>
      </c>
      <c r="C229" s="21">
        <v>3000</v>
      </c>
      <c r="D229" s="21">
        <v>5190</v>
      </c>
      <c r="E229" s="21">
        <v>23872.727272727268</v>
      </c>
      <c r="F229" s="21">
        <v>74909.090909090912</v>
      </c>
      <c r="G229" s="21">
        <v>0</v>
      </c>
      <c r="H229" s="21">
        <v>0</v>
      </c>
      <c r="I229" s="21">
        <v>0</v>
      </c>
      <c r="J229" s="21">
        <v>2350</v>
      </c>
      <c r="K229" s="21">
        <v>22187.5</v>
      </c>
      <c r="L229" s="21">
        <v>0</v>
      </c>
      <c r="M229" s="21">
        <v>0</v>
      </c>
      <c r="N229" s="21">
        <v>9400</v>
      </c>
      <c r="O229" s="21">
        <v>41575</v>
      </c>
      <c r="P229" s="21">
        <v>125</v>
      </c>
      <c r="Q229">
        <v>8177.25</v>
      </c>
      <c r="R229">
        <v>2531.9613825000001</v>
      </c>
      <c r="S229">
        <f t="shared" si="3"/>
        <v>182484.31818181818</v>
      </c>
      <c r="T229" s="21">
        <v>10709.2113825</v>
      </c>
      <c r="U229">
        <v>70.599999999999994</v>
      </c>
    </row>
    <row r="230" spans="1:21" x14ac:dyDescent="0.25">
      <c r="A230">
        <v>227</v>
      </c>
      <c r="B230" t="s">
        <v>227</v>
      </c>
      <c r="C230" s="21">
        <v>0</v>
      </c>
      <c r="D230" s="21">
        <v>13266.66666666667</v>
      </c>
      <c r="E230" s="21">
        <v>0</v>
      </c>
      <c r="F230" s="21">
        <v>2675</v>
      </c>
      <c r="G230" s="21">
        <v>2666.666666666667</v>
      </c>
      <c r="H230" s="21">
        <v>0</v>
      </c>
      <c r="I230" s="21">
        <v>0</v>
      </c>
      <c r="J230" s="21">
        <v>0</v>
      </c>
      <c r="K230" s="21">
        <v>9166.6666666666661</v>
      </c>
      <c r="L230" s="21">
        <v>0</v>
      </c>
      <c r="M230" s="21">
        <v>0</v>
      </c>
      <c r="N230" s="21">
        <v>0</v>
      </c>
      <c r="O230" s="21">
        <v>4275</v>
      </c>
      <c r="P230" s="21">
        <v>514</v>
      </c>
      <c r="Q230">
        <v>17064.25</v>
      </c>
      <c r="R230">
        <v>99084.533557500006</v>
      </c>
      <c r="S230">
        <f t="shared" si="3"/>
        <v>32050</v>
      </c>
      <c r="T230" s="21">
        <v>116148.78355750001</v>
      </c>
      <c r="U230">
        <v>7033.8</v>
      </c>
    </row>
    <row r="231" spans="1:21" x14ac:dyDescent="0.25">
      <c r="A231">
        <v>228</v>
      </c>
      <c r="B231" t="s">
        <v>228</v>
      </c>
      <c r="C231" s="21">
        <v>0</v>
      </c>
      <c r="D231" s="21">
        <v>0</v>
      </c>
      <c r="E231" s="21">
        <v>0</v>
      </c>
      <c r="F231" s="21">
        <v>0</v>
      </c>
      <c r="G231" s="21">
        <v>0</v>
      </c>
      <c r="H231" s="21">
        <v>0</v>
      </c>
      <c r="I231" s="21">
        <v>0</v>
      </c>
      <c r="J231" s="21">
        <v>0</v>
      </c>
      <c r="K231" s="21">
        <v>0</v>
      </c>
      <c r="L231" s="21">
        <v>0</v>
      </c>
      <c r="M231" s="21">
        <v>0</v>
      </c>
      <c r="N231" s="21">
        <v>0</v>
      </c>
      <c r="O231" s="21">
        <v>0</v>
      </c>
      <c r="P231" s="21">
        <v>219</v>
      </c>
      <c r="Q231">
        <v>11537.25</v>
      </c>
      <c r="R231">
        <v>85753.762438500009</v>
      </c>
      <c r="S231">
        <f t="shared" si="3"/>
        <v>0</v>
      </c>
      <c r="T231" s="21">
        <v>97291.012438500009</v>
      </c>
      <c r="U231">
        <v>0</v>
      </c>
    </row>
    <row r="232" spans="1:21" x14ac:dyDescent="0.25">
      <c r="A232">
        <v>229</v>
      </c>
      <c r="B232" t="s">
        <v>229</v>
      </c>
      <c r="C232" s="21">
        <v>0</v>
      </c>
      <c r="D232" s="21">
        <v>0</v>
      </c>
      <c r="E232" s="21">
        <v>0</v>
      </c>
      <c r="F232" s="21">
        <v>0</v>
      </c>
      <c r="G232" s="21">
        <v>0</v>
      </c>
      <c r="H232" s="21">
        <v>0</v>
      </c>
      <c r="I232" s="21">
        <v>0</v>
      </c>
      <c r="J232" s="21">
        <v>0</v>
      </c>
      <c r="K232" s="21">
        <v>0</v>
      </c>
      <c r="L232" s="21">
        <v>0</v>
      </c>
      <c r="M232" s="21">
        <v>0</v>
      </c>
      <c r="N232" s="21">
        <v>0</v>
      </c>
      <c r="O232" s="21">
        <v>0</v>
      </c>
      <c r="P232" s="21">
        <v>312</v>
      </c>
      <c r="Q232">
        <v>9154.5</v>
      </c>
      <c r="R232">
        <v>57897.072157500006</v>
      </c>
      <c r="S232">
        <f t="shared" si="3"/>
        <v>0</v>
      </c>
      <c r="T232" s="21">
        <v>67051.572157500006</v>
      </c>
      <c r="U232">
        <v>0</v>
      </c>
    </row>
    <row r="233" spans="1:21" x14ac:dyDescent="0.25">
      <c r="A233">
        <v>230</v>
      </c>
      <c r="B233" t="s">
        <v>230</v>
      </c>
      <c r="C233" s="21">
        <v>0</v>
      </c>
      <c r="D233" s="21">
        <v>0</v>
      </c>
      <c r="E233" s="21">
        <v>0</v>
      </c>
      <c r="F233" s="21">
        <v>0</v>
      </c>
      <c r="G233" s="21">
        <v>0</v>
      </c>
      <c r="H233" s="21">
        <v>0</v>
      </c>
      <c r="I233" s="21">
        <v>0</v>
      </c>
      <c r="J233" s="21">
        <v>0</v>
      </c>
      <c r="K233" s="21">
        <v>0</v>
      </c>
      <c r="L233" s="21">
        <v>0</v>
      </c>
      <c r="M233" s="21">
        <v>0</v>
      </c>
      <c r="N233" s="21">
        <v>0</v>
      </c>
      <c r="O233" s="21">
        <v>0</v>
      </c>
      <c r="P233" s="21">
        <v>215.5</v>
      </c>
      <c r="Q233">
        <v>28226.5</v>
      </c>
      <c r="R233">
        <v>106744.2449265</v>
      </c>
      <c r="S233">
        <f t="shared" si="3"/>
        <v>0</v>
      </c>
      <c r="T233" s="21">
        <v>134970.74492650002</v>
      </c>
      <c r="U233">
        <v>0</v>
      </c>
    </row>
    <row r="234" spans="1:21" x14ac:dyDescent="0.25">
      <c r="A234">
        <v>231</v>
      </c>
      <c r="B234" t="s">
        <v>231</v>
      </c>
      <c r="C234" s="21">
        <v>0</v>
      </c>
      <c r="D234" s="21">
        <v>0</v>
      </c>
      <c r="E234" s="21">
        <v>4400</v>
      </c>
      <c r="F234" s="21">
        <v>11920</v>
      </c>
      <c r="G234" s="21">
        <v>0</v>
      </c>
      <c r="H234" s="21">
        <v>0</v>
      </c>
      <c r="I234" s="21">
        <v>0</v>
      </c>
      <c r="J234" s="21">
        <v>0</v>
      </c>
      <c r="K234" s="21">
        <v>7400</v>
      </c>
      <c r="L234" s="21">
        <v>0</v>
      </c>
      <c r="M234" s="21">
        <v>0</v>
      </c>
      <c r="N234" s="21">
        <v>0</v>
      </c>
      <c r="O234" s="21">
        <v>9850</v>
      </c>
      <c r="P234" s="21">
        <v>454</v>
      </c>
      <c r="Q234">
        <v>883.25</v>
      </c>
      <c r="R234">
        <v>208.82843550000001</v>
      </c>
      <c r="S234">
        <f t="shared" si="3"/>
        <v>33570</v>
      </c>
      <c r="T234" s="21">
        <v>1092.0784355000001</v>
      </c>
      <c r="U234">
        <v>0</v>
      </c>
    </row>
    <row r="235" spans="1:21" x14ac:dyDescent="0.25">
      <c r="A235">
        <v>232</v>
      </c>
      <c r="B235" t="s">
        <v>232</v>
      </c>
      <c r="C235" s="21">
        <v>13800</v>
      </c>
      <c r="D235" s="21">
        <v>4483.333333333333</v>
      </c>
      <c r="E235" s="21">
        <v>14250</v>
      </c>
      <c r="F235" s="21">
        <v>1375</v>
      </c>
      <c r="G235" s="21">
        <v>20810</v>
      </c>
      <c r="H235" s="21">
        <v>0</v>
      </c>
      <c r="I235" s="21">
        <v>0</v>
      </c>
      <c r="J235" s="21">
        <v>2866.666666666667</v>
      </c>
      <c r="K235" s="21">
        <v>9050</v>
      </c>
      <c r="L235" s="21">
        <v>0</v>
      </c>
      <c r="M235" s="21">
        <v>0</v>
      </c>
      <c r="N235" s="21">
        <v>6762.5</v>
      </c>
      <c r="O235" s="21">
        <v>13287.5</v>
      </c>
      <c r="P235" s="21">
        <v>3047.5</v>
      </c>
      <c r="Q235">
        <v>7354.25</v>
      </c>
      <c r="R235">
        <v>36436.8924855</v>
      </c>
      <c r="S235">
        <f t="shared" si="3"/>
        <v>86685</v>
      </c>
      <c r="T235" s="21">
        <v>43791.1424855</v>
      </c>
      <c r="U235">
        <v>0</v>
      </c>
    </row>
    <row r="236" spans="1:21" x14ac:dyDescent="0.25">
      <c r="A236">
        <v>233</v>
      </c>
      <c r="B236" t="s">
        <v>233</v>
      </c>
      <c r="C236" s="21">
        <v>0</v>
      </c>
      <c r="D236" s="21">
        <v>0</v>
      </c>
      <c r="E236" s="21">
        <v>0</v>
      </c>
      <c r="F236" s="21">
        <v>0</v>
      </c>
      <c r="G236" s="21">
        <v>0</v>
      </c>
      <c r="H236" s="21">
        <v>0</v>
      </c>
      <c r="I236" s="21">
        <v>0</v>
      </c>
      <c r="J236" s="21">
        <v>0</v>
      </c>
      <c r="K236" s="21">
        <v>0</v>
      </c>
      <c r="L236" s="21">
        <v>0</v>
      </c>
      <c r="M236" s="21">
        <v>0</v>
      </c>
      <c r="N236" s="21">
        <v>0</v>
      </c>
      <c r="O236" s="21">
        <v>0</v>
      </c>
      <c r="P236" s="21">
        <v>167</v>
      </c>
      <c r="Q236">
        <v>1574.75</v>
      </c>
      <c r="R236">
        <v>4831.9653015000004</v>
      </c>
      <c r="S236">
        <f t="shared" si="3"/>
        <v>0</v>
      </c>
      <c r="T236" s="21">
        <v>6406.7153015000004</v>
      </c>
      <c r="U236">
        <v>0</v>
      </c>
    </row>
    <row r="237" spans="1:21" x14ac:dyDescent="0.25">
      <c r="A237">
        <v>234</v>
      </c>
      <c r="B237" t="s">
        <v>234</v>
      </c>
      <c r="C237" s="21">
        <v>0</v>
      </c>
      <c r="D237" s="21">
        <v>0</v>
      </c>
      <c r="E237" s="21">
        <v>0</v>
      </c>
      <c r="F237" s="21">
        <v>0</v>
      </c>
      <c r="G237" s="21">
        <v>0</v>
      </c>
      <c r="H237" s="21">
        <v>0</v>
      </c>
      <c r="I237" s="21">
        <v>0</v>
      </c>
      <c r="J237" s="21">
        <v>0</v>
      </c>
      <c r="K237" s="21">
        <v>0</v>
      </c>
      <c r="L237" s="21">
        <v>0</v>
      </c>
      <c r="M237" s="21">
        <v>0</v>
      </c>
      <c r="N237" s="21">
        <v>0</v>
      </c>
      <c r="O237" s="21">
        <v>0</v>
      </c>
      <c r="P237" s="21">
        <v>1511</v>
      </c>
      <c r="Q237">
        <v>72968.25</v>
      </c>
      <c r="R237">
        <v>320767.14876300003</v>
      </c>
      <c r="S237">
        <f t="shared" si="3"/>
        <v>0</v>
      </c>
      <c r="T237" s="21">
        <v>393735.39876300003</v>
      </c>
      <c r="U237">
        <v>0</v>
      </c>
    </row>
    <row r="238" spans="1:21" x14ac:dyDescent="0.25">
      <c r="A238">
        <v>235</v>
      </c>
      <c r="B238" t="s">
        <v>235</v>
      </c>
      <c r="C238" s="21">
        <v>0</v>
      </c>
      <c r="D238" s="21">
        <v>28550</v>
      </c>
      <c r="E238" s="21">
        <v>0</v>
      </c>
      <c r="F238" s="21">
        <v>19055.555555555551</v>
      </c>
      <c r="G238" s="21">
        <v>0</v>
      </c>
      <c r="H238" s="21">
        <v>0</v>
      </c>
      <c r="I238" s="21">
        <v>1100</v>
      </c>
      <c r="J238" s="21">
        <v>0</v>
      </c>
      <c r="K238" s="21">
        <v>17350</v>
      </c>
      <c r="L238" s="21">
        <v>6044.4444444444443</v>
      </c>
      <c r="M238" s="21">
        <v>0</v>
      </c>
      <c r="N238" s="21">
        <v>0</v>
      </c>
      <c r="O238" s="21">
        <v>0</v>
      </c>
      <c r="P238" s="21">
        <v>316.5</v>
      </c>
      <c r="Q238">
        <v>14042</v>
      </c>
      <c r="R238">
        <v>291674.1674565</v>
      </c>
      <c r="S238">
        <f t="shared" si="3"/>
        <v>72099.999999999985</v>
      </c>
      <c r="T238" s="21">
        <v>305716.1674565</v>
      </c>
      <c r="U238">
        <v>0</v>
      </c>
    </row>
    <row r="239" spans="1:21" x14ac:dyDescent="0.25">
      <c r="A239">
        <v>236</v>
      </c>
      <c r="B239" t="s">
        <v>236</v>
      </c>
      <c r="C239" s="21">
        <v>0</v>
      </c>
      <c r="D239" s="21">
        <v>0</v>
      </c>
      <c r="E239" s="21">
        <v>0</v>
      </c>
      <c r="F239" s="21">
        <v>0</v>
      </c>
      <c r="G239" s="21">
        <v>0</v>
      </c>
      <c r="H239" s="21">
        <v>0</v>
      </c>
      <c r="I239" s="21">
        <v>0</v>
      </c>
      <c r="J239" s="21">
        <v>0</v>
      </c>
      <c r="K239" s="21">
        <v>0</v>
      </c>
      <c r="L239" s="21">
        <v>0</v>
      </c>
      <c r="M239" s="21">
        <v>0</v>
      </c>
      <c r="N239" s="21">
        <v>0</v>
      </c>
      <c r="O239" s="21">
        <v>0</v>
      </c>
      <c r="P239" s="21">
        <v>473.33333333333337</v>
      </c>
      <c r="Q239">
        <v>17854.25</v>
      </c>
      <c r="R239">
        <v>161682.35826150002</v>
      </c>
      <c r="S239">
        <f t="shared" si="3"/>
        <v>0</v>
      </c>
      <c r="T239" s="21">
        <v>179536.60826150002</v>
      </c>
      <c r="U239">
        <v>0</v>
      </c>
    </row>
    <row r="240" spans="1:21" x14ac:dyDescent="0.25">
      <c r="A240">
        <v>237</v>
      </c>
      <c r="B240" t="s">
        <v>237</v>
      </c>
      <c r="C240" s="21">
        <v>0</v>
      </c>
      <c r="D240" s="21">
        <v>4966.666666666667</v>
      </c>
      <c r="E240" s="21">
        <v>0</v>
      </c>
      <c r="F240" s="21">
        <v>0</v>
      </c>
      <c r="G240" s="21">
        <v>0</v>
      </c>
      <c r="H240" s="21">
        <v>0</v>
      </c>
      <c r="I240" s="21">
        <v>6000</v>
      </c>
      <c r="J240" s="21">
        <v>0</v>
      </c>
      <c r="K240" s="21">
        <v>0</v>
      </c>
      <c r="L240" s="21">
        <v>0</v>
      </c>
      <c r="M240" s="21">
        <v>0</v>
      </c>
      <c r="N240" s="21">
        <v>0</v>
      </c>
      <c r="O240" s="21">
        <v>700</v>
      </c>
      <c r="P240" s="21">
        <v>1108.3333333333335</v>
      </c>
      <c r="Q240">
        <v>28729.5</v>
      </c>
      <c r="R240">
        <v>162916.64773650002</v>
      </c>
      <c r="S240">
        <f t="shared" si="3"/>
        <v>11666.666666666668</v>
      </c>
      <c r="T240" s="21">
        <v>191646.14773650002</v>
      </c>
      <c r="U240">
        <v>0</v>
      </c>
    </row>
    <row r="241" spans="1:21" x14ac:dyDescent="0.25">
      <c r="A241">
        <v>238</v>
      </c>
      <c r="B241" t="s">
        <v>238</v>
      </c>
      <c r="C241" s="21">
        <v>0</v>
      </c>
      <c r="D241" s="21">
        <v>0</v>
      </c>
      <c r="E241" s="21">
        <v>0</v>
      </c>
      <c r="F241" s="21">
        <v>0</v>
      </c>
      <c r="G241" s="21">
        <v>0</v>
      </c>
      <c r="H241" s="21">
        <v>0</v>
      </c>
      <c r="I241" s="21">
        <v>0</v>
      </c>
      <c r="J241" s="21">
        <v>0</v>
      </c>
      <c r="K241" s="21">
        <v>0</v>
      </c>
      <c r="L241" s="21">
        <v>0</v>
      </c>
      <c r="M241" s="21">
        <v>0</v>
      </c>
      <c r="N241" s="21">
        <v>0</v>
      </c>
      <c r="O241" s="21">
        <v>0</v>
      </c>
      <c r="P241" s="21">
        <v>63</v>
      </c>
      <c r="Q241">
        <v>514</v>
      </c>
      <c r="R241">
        <v>11723.303673</v>
      </c>
      <c r="S241">
        <f t="shared" si="3"/>
        <v>0</v>
      </c>
      <c r="T241" s="21">
        <v>12237.303673</v>
      </c>
      <c r="U241">
        <v>0</v>
      </c>
    </row>
    <row r="242" spans="1:21" x14ac:dyDescent="0.25">
      <c r="A242">
        <v>239</v>
      </c>
      <c r="B242" t="s">
        <v>239</v>
      </c>
      <c r="C242" s="21">
        <v>0</v>
      </c>
      <c r="D242" s="21">
        <v>0</v>
      </c>
      <c r="E242" s="21">
        <v>0</v>
      </c>
      <c r="F242" s="21">
        <v>1000</v>
      </c>
      <c r="G242" s="21">
        <v>1400</v>
      </c>
      <c r="H242" s="21">
        <v>0</v>
      </c>
      <c r="I242" s="21">
        <v>0</v>
      </c>
      <c r="J242" s="21">
        <v>0</v>
      </c>
      <c r="K242" s="21">
        <v>1200</v>
      </c>
      <c r="L242" s="21">
        <v>0</v>
      </c>
      <c r="M242" s="21">
        <v>0</v>
      </c>
      <c r="N242" s="21">
        <v>0</v>
      </c>
      <c r="O242" s="21">
        <v>0</v>
      </c>
      <c r="P242" s="21">
        <v>243.5</v>
      </c>
      <c r="Q242">
        <v>48308.5</v>
      </c>
      <c r="R242">
        <v>235242.67505400002</v>
      </c>
      <c r="S242">
        <f t="shared" si="3"/>
        <v>3600</v>
      </c>
      <c r="T242" s="21">
        <v>283551.17505399999</v>
      </c>
      <c r="U242">
        <v>0</v>
      </c>
    </row>
    <row r="243" spans="1:21" x14ac:dyDescent="0.25">
      <c r="A243">
        <v>240</v>
      </c>
      <c r="B243" t="s">
        <v>240</v>
      </c>
      <c r="C243" s="21">
        <v>0</v>
      </c>
      <c r="D243" s="21">
        <v>0</v>
      </c>
      <c r="E243" s="21">
        <v>0</v>
      </c>
      <c r="F243" s="21">
        <v>0</v>
      </c>
      <c r="G243" s="21">
        <v>0</v>
      </c>
      <c r="H243" s="21">
        <v>0</v>
      </c>
      <c r="I243" s="21">
        <v>0</v>
      </c>
      <c r="J243" s="21">
        <v>0</v>
      </c>
      <c r="K243" s="21">
        <v>0</v>
      </c>
      <c r="L243" s="21">
        <v>0</v>
      </c>
      <c r="M243" s="21">
        <v>0</v>
      </c>
      <c r="N243" s="21">
        <v>0</v>
      </c>
      <c r="O243" s="21">
        <v>0</v>
      </c>
      <c r="P243" s="21">
        <v>60</v>
      </c>
      <c r="Q243">
        <v>2746.75</v>
      </c>
      <c r="R243">
        <v>412016.94648000004</v>
      </c>
      <c r="S243">
        <f t="shared" si="3"/>
        <v>0</v>
      </c>
      <c r="T243" s="21">
        <v>414763.69648000004</v>
      </c>
      <c r="U243">
        <v>0</v>
      </c>
    </row>
    <row r="244" spans="1:21" x14ac:dyDescent="0.25">
      <c r="A244">
        <v>241</v>
      </c>
      <c r="B244" t="s">
        <v>241</v>
      </c>
      <c r="C244" s="21">
        <v>7200</v>
      </c>
      <c r="D244" s="21">
        <v>70680</v>
      </c>
      <c r="E244" s="21">
        <v>3320</v>
      </c>
      <c r="F244" s="21">
        <v>67220</v>
      </c>
      <c r="G244" s="21">
        <v>0</v>
      </c>
      <c r="H244" s="21">
        <v>0</v>
      </c>
      <c r="I244" s="21">
        <v>38607.142857142862</v>
      </c>
      <c r="J244" s="21">
        <v>600</v>
      </c>
      <c r="K244" s="21">
        <v>44200</v>
      </c>
      <c r="L244" s="21">
        <v>12221.428571428571</v>
      </c>
      <c r="M244" s="21">
        <v>0</v>
      </c>
      <c r="N244" s="21">
        <v>0</v>
      </c>
      <c r="O244" s="21">
        <v>6200</v>
      </c>
      <c r="P244" s="21">
        <v>333</v>
      </c>
      <c r="Q244">
        <v>30646.5</v>
      </c>
      <c r="R244">
        <v>128590.723845</v>
      </c>
      <c r="S244">
        <f t="shared" si="3"/>
        <v>250248.57142857145</v>
      </c>
      <c r="T244" s="21">
        <v>159237.223845</v>
      </c>
      <c r="U244">
        <v>348.2874333333333</v>
      </c>
    </row>
    <row r="245" spans="1:21" x14ac:dyDescent="0.25">
      <c r="A245">
        <v>242</v>
      </c>
      <c r="B245" t="s">
        <v>242</v>
      </c>
      <c r="C245" s="21">
        <v>0</v>
      </c>
      <c r="D245" s="21">
        <v>0</v>
      </c>
      <c r="E245" s="21">
        <v>3300</v>
      </c>
      <c r="F245" s="21">
        <v>5825</v>
      </c>
      <c r="G245" s="21">
        <v>0</v>
      </c>
      <c r="H245" s="21">
        <v>2700</v>
      </c>
      <c r="I245" s="21">
        <v>0</v>
      </c>
      <c r="J245" s="21">
        <v>0</v>
      </c>
      <c r="K245" s="21">
        <v>3100</v>
      </c>
      <c r="L245" s="21">
        <v>0</v>
      </c>
      <c r="M245" s="21">
        <v>0</v>
      </c>
      <c r="N245" s="21">
        <v>2020</v>
      </c>
      <c r="O245" s="21">
        <v>20000</v>
      </c>
      <c r="P245" s="21">
        <v>128</v>
      </c>
      <c r="Q245">
        <v>28470</v>
      </c>
      <c r="R245">
        <v>337789.44618750003</v>
      </c>
      <c r="S245">
        <f t="shared" si="3"/>
        <v>36945</v>
      </c>
      <c r="T245" s="21">
        <v>366259.44618750003</v>
      </c>
      <c r="U245">
        <v>69.338250000000002</v>
      </c>
    </row>
    <row r="246" spans="1:21" x14ac:dyDescent="0.25">
      <c r="A246">
        <v>243</v>
      </c>
      <c r="B246" t="s">
        <v>243</v>
      </c>
      <c r="C246" s="21">
        <v>0</v>
      </c>
      <c r="D246" s="21">
        <v>0</v>
      </c>
      <c r="E246" s="21">
        <v>0</v>
      </c>
      <c r="F246" s="21">
        <v>6200</v>
      </c>
      <c r="G246" s="21">
        <v>0</v>
      </c>
      <c r="H246" s="21">
        <v>0</v>
      </c>
      <c r="I246" s="21">
        <v>0</v>
      </c>
      <c r="J246" s="21">
        <v>0</v>
      </c>
      <c r="K246" s="21">
        <v>4550</v>
      </c>
      <c r="L246" s="21">
        <v>0</v>
      </c>
      <c r="M246" s="21">
        <v>0</v>
      </c>
      <c r="N246" s="21">
        <v>0</v>
      </c>
      <c r="O246" s="21">
        <v>88960</v>
      </c>
      <c r="P246" s="21">
        <v>112</v>
      </c>
      <c r="Q246">
        <v>11547.75</v>
      </c>
      <c r="R246">
        <v>185192.1256455</v>
      </c>
      <c r="S246">
        <f t="shared" si="3"/>
        <v>99710</v>
      </c>
      <c r="T246" s="21">
        <v>196739.8756455</v>
      </c>
      <c r="U246">
        <v>1272.4011666666665</v>
      </c>
    </row>
    <row r="247" spans="1:21" x14ac:dyDescent="0.25">
      <c r="A247">
        <v>244</v>
      </c>
      <c r="B247" t="s">
        <v>244</v>
      </c>
      <c r="C247" s="21">
        <v>0</v>
      </c>
      <c r="D247" s="21">
        <v>0</v>
      </c>
      <c r="E247" s="21">
        <v>3583.333333333333</v>
      </c>
      <c r="F247" s="21">
        <v>20266.666666666672</v>
      </c>
      <c r="G247" s="21">
        <v>0</v>
      </c>
      <c r="H247" s="21">
        <v>2066.666666666667</v>
      </c>
      <c r="I247" s="21">
        <v>0</v>
      </c>
      <c r="J247" s="21">
        <v>0</v>
      </c>
      <c r="K247" s="21">
        <v>3550</v>
      </c>
      <c r="L247" s="21">
        <v>0</v>
      </c>
      <c r="M247" s="21">
        <v>0</v>
      </c>
      <c r="N247" s="21">
        <v>6433.333333333333</v>
      </c>
      <c r="O247" s="21">
        <v>144666.66666666669</v>
      </c>
      <c r="P247" s="21">
        <v>90</v>
      </c>
      <c r="Q247">
        <v>16709.5</v>
      </c>
      <c r="R247">
        <v>220548.62565</v>
      </c>
      <c r="S247">
        <f t="shared" si="3"/>
        <v>180566.66666666669</v>
      </c>
      <c r="T247" s="21">
        <v>237258.12565</v>
      </c>
      <c r="U247">
        <v>46.197573333333331</v>
      </c>
    </row>
    <row r="248" spans="1:21" x14ac:dyDescent="0.25">
      <c r="A248">
        <v>245</v>
      </c>
      <c r="B248" t="s">
        <v>245</v>
      </c>
      <c r="C248" s="21">
        <v>2400</v>
      </c>
      <c r="D248" s="21">
        <v>6700</v>
      </c>
      <c r="E248" s="21">
        <v>3600</v>
      </c>
      <c r="F248" s="21">
        <v>43700</v>
      </c>
      <c r="G248" s="21">
        <v>0</v>
      </c>
      <c r="H248" s="21">
        <v>0</v>
      </c>
      <c r="I248" s="21">
        <v>0</v>
      </c>
      <c r="J248" s="21">
        <v>3100</v>
      </c>
      <c r="K248" s="21">
        <v>87900</v>
      </c>
      <c r="L248" s="21">
        <v>0</v>
      </c>
      <c r="M248" s="21">
        <v>0</v>
      </c>
      <c r="N248" s="21">
        <v>0</v>
      </c>
      <c r="O248" s="21">
        <v>0</v>
      </c>
      <c r="P248" s="21">
        <v>345</v>
      </c>
      <c r="Q248">
        <v>2788.25</v>
      </c>
      <c r="R248">
        <v>80568.857065500008</v>
      </c>
      <c r="S248">
        <f t="shared" si="3"/>
        <v>147400</v>
      </c>
      <c r="T248" s="21">
        <v>83357.107065500008</v>
      </c>
      <c r="U248">
        <v>3176.1419966507933</v>
      </c>
    </row>
    <row r="249" spans="1:21" x14ac:dyDescent="0.25">
      <c r="A249">
        <v>246</v>
      </c>
      <c r="B249" t="s">
        <v>246</v>
      </c>
      <c r="C249" s="21">
        <v>0</v>
      </c>
      <c r="D249" s="21">
        <v>86700</v>
      </c>
      <c r="E249" s="21">
        <v>0</v>
      </c>
      <c r="F249" s="21">
        <v>12500</v>
      </c>
      <c r="G249" s="21">
        <v>8516.6666666666661</v>
      </c>
      <c r="H249" s="21">
        <v>0</v>
      </c>
      <c r="I249" s="21">
        <v>0</v>
      </c>
      <c r="J249" s="21">
        <v>0</v>
      </c>
      <c r="K249" s="21">
        <v>20833.333333333328</v>
      </c>
      <c r="L249" s="21">
        <v>0</v>
      </c>
      <c r="M249" s="21">
        <v>0</v>
      </c>
      <c r="N249" s="21">
        <v>0</v>
      </c>
      <c r="O249" s="21">
        <v>21033.333333333328</v>
      </c>
      <c r="P249" s="21">
        <v>400</v>
      </c>
      <c r="Q249">
        <v>37184</v>
      </c>
      <c r="R249">
        <v>215264.97711900002</v>
      </c>
      <c r="S249">
        <f t="shared" si="3"/>
        <v>149583.33333333331</v>
      </c>
      <c r="T249" s="21">
        <v>252448.97711900002</v>
      </c>
      <c r="U249">
        <v>63.587650000000004</v>
      </c>
    </row>
    <row r="250" spans="1:21" x14ac:dyDescent="0.25">
      <c r="A250">
        <v>247</v>
      </c>
      <c r="B250" t="s">
        <v>247</v>
      </c>
      <c r="C250" s="21">
        <v>2600</v>
      </c>
      <c r="D250" s="21">
        <v>5000</v>
      </c>
      <c r="E250" s="21">
        <v>0</v>
      </c>
      <c r="F250" s="21">
        <v>2775</v>
      </c>
      <c r="G250" s="21">
        <v>0</v>
      </c>
      <c r="H250" s="21">
        <v>0</v>
      </c>
      <c r="I250" s="21">
        <v>0</v>
      </c>
      <c r="J250" s="21">
        <v>0</v>
      </c>
      <c r="K250" s="21">
        <v>6480</v>
      </c>
      <c r="L250" s="21">
        <v>0</v>
      </c>
      <c r="M250" s="21">
        <v>0</v>
      </c>
      <c r="N250" s="21">
        <v>800</v>
      </c>
      <c r="O250" s="21">
        <v>2800</v>
      </c>
      <c r="P250" s="21">
        <v>598.5</v>
      </c>
      <c r="Q250">
        <v>38675</v>
      </c>
      <c r="R250">
        <v>184704.19211250002</v>
      </c>
      <c r="S250">
        <f t="shared" si="3"/>
        <v>20455</v>
      </c>
      <c r="T250" s="21">
        <v>223379.19211250002</v>
      </c>
      <c r="U250">
        <v>0</v>
      </c>
    </row>
    <row r="251" spans="1:21" x14ac:dyDescent="0.25">
      <c r="A251">
        <v>248</v>
      </c>
      <c r="B251" t="s">
        <v>248</v>
      </c>
      <c r="C251" s="21">
        <v>0</v>
      </c>
      <c r="D251" s="21">
        <v>0</v>
      </c>
      <c r="E251" s="21">
        <v>0</v>
      </c>
      <c r="F251" s="21">
        <v>0</v>
      </c>
      <c r="G251" s="21">
        <v>0</v>
      </c>
      <c r="H251" s="21">
        <v>0</v>
      </c>
      <c r="I251" s="21">
        <v>0</v>
      </c>
      <c r="J251" s="21">
        <v>0</v>
      </c>
      <c r="K251" s="21">
        <v>0</v>
      </c>
      <c r="L251" s="21">
        <v>0</v>
      </c>
      <c r="M251" s="21">
        <v>0</v>
      </c>
      <c r="N251" s="21">
        <v>0</v>
      </c>
      <c r="O251" s="21">
        <v>0</v>
      </c>
      <c r="P251" s="21">
        <v>0</v>
      </c>
      <c r="Q251">
        <v>0</v>
      </c>
      <c r="R251">
        <v>74421.650691000003</v>
      </c>
      <c r="S251">
        <f t="shared" si="3"/>
        <v>0</v>
      </c>
      <c r="T251" s="21">
        <v>74421.650691000003</v>
      </c>
      <c r="U251">
        <v>0</v>
      </c>
    </row>
    <row r="252" spans="1:21" x14ac:dyDescent="0.25">
      <c r="A252">
        <v>249</v>
      </c>
      <c r="B252" t="s">
        <v>249</v>
      </c>
      <c r="C252" s="21">
        <v>0</v>
      </c>
      <c r="D252" s="21">
        <v>0</v>
      </c>
      <c r="E252" s="21">
        <v>0</v>
      </c>
      <c r="F252" s="21">
        <v>0</v>
      </c>
      <c r="G252" s="21">
        <v>1600</v>
      </c>
      <c r="H252" s="21">
        <v>0</v>
      </c>
      <c r="I252" s="21">
        <v>0</v>
      </c>
      <c r="J252" s="21">
        <v>0</v>
      </c>
      <c r="K252" s="21">
        <v>1500</v>
      </c>
      <c r="L252" s="21">
        <v>0</v>
      </c>
      <c r="M252" s="21">
        <v>0</v>
      </c>
      <c r="N252" s="21">
        <v>0</v>
      </c>
      <c r="O252" s="21">
        <v>9325</v>
      </c>
      <c r="P252" s="21">
        <v>719.5</v>
      </c>
      <c r="Q252">
        <v>57595</v>
      </c>
      <c r="R252">
        <v>391283.99682300002</v>
      </c>
      <c r="S252">
        <f t="shared" si="3"/>
        <v>12425</v>
      </c>
      <c r="T252" s="21">
        <v>448878.99682300002</v>
      </c>
      <c r="U252">
        <v>42</v>
      </c>
    </row>
    <row r="253" spans="1:21" x14ac:dyDescent="0.25">
      <c r="A253">
        <v>250</v>
      </c>
      <c r="B253" t="s">
        <v>250</v>
      </c>
      <c r="C253" s="21">
        <v>0</v>
      </c>
      <c r="D253" s="21">
        <v>0</v>
      </c>
      <c r="E253" s="21">
        <v>0</v>
      </c>
      <c r="F253" s="21">
        <v>0</v>
      </c>
      <c r="G253" s="21">
        <v>0</v>
      </c>
      <c r="H253" s="21">
        <v>0</v>
      </c>
      <c r="I253" s="21">
        <v>0</v>
      </c>
      <c r="J253" s="21">
        <v>0</v>
      </c>
      <c r="K253" s="21">
        <v>0</v>
      </c>
      <c r="L253" s="21">
        <v>0</v>
      </c>
      <c r="M253" s="21">
        <v>0</v>
      </c>
      <c r="N253" s="21">
        <v>0</v>
      </c>
      <c r="O253" s="21">
        <v>0</v>
      </c>
      <c r="P253" s="21">
        <v>905.66666666666674</v>
      </c>
      <c r="Q253">
        <v>39911</v>
      </c>
      <c r="R253">
        <v>142140.331152</v>
      </c>
      <c r="S253">
        <f t="shared" si="3"/>
        <v>0</v>
      </c>
      <c r="T253" s="21">
        <v>182051.331152</v>
      </c>
      <c r="U253">
        <v>0</v>
      </c>
    </row>
    <row r="254" spans="1:21" x14ac:dyDescent="0.25">
      <c r="A254">
        <v>251</v>
      </c>
      <c r="B254" t="s">
        <v>251</v>
      </c>
      <c r="C254" s="21">
        <v>0</v>
      </c>
      <c r="D254" s="21">
        <v>0</v>
      </c>
      <c r="E254" s="21">
        <v>68316.666666666672</v>
      </c>
      <c r="F254" s="21">
        <v>70600</v>
      </c>
      <c r="G254" s="21">
        <v>0</v>
      </c>
      <c r="H254" s="21">
        <v>22950</v>
      </c>
      <c r="I254" s="21">
        <v>0</v>
      </c>
      <c r="J254" s="21">
        <v>9675</v>
      </c>
      <c r="K254" s="21">
        <v>27550</v>
      </c>
      <c r="L254" s="21">
        <v>0</v>
      </c>
      <c r="M254" s="21">
        <v>2400</v>
      </c>
      <c r="N254" s="21">
        <v>28300</v>
      </c>
      <c r="O254" s="21">
        <v>7300</v>
      </c>
      <c r="P254" s="21">
        <v>3018</v>
      </c>
      <c r="Q254">
        <v>4790.25</v>
      </c>
      <c r="R254">
        <v>25741.273797000002</v>
      </c>
      <c r="S254">
        <f t="shared" si="3"/>
        <v>237091.66666666669</v>
      </c>
      <c r="T254" s="21">
        <v>30531.523797000002</v>
      </c>
      <c r="U254">
        <v>0</v>
      </c>
    </row>
    <row r="255" spans="1:21" x14ac:dyDescent="0.25">
      <c r="A255">
        <v>252</v>
      </c>
      <c r="B255" t="s">
        <v>252</v>
      </c>
      <c r="C255" s="21">
        <v>0</v>
      </c>
      <c r="D255" s="21">
        <v>0</v>
      </c>
      <c r="E255" s="21">
        <v>0</v>
      </c>
      <c r="F255" s="21">
        <v>1250</v>
      </c>
      <c r="G255" s="21">
        <v>2200</v>
      </c>
      <c r="H255" s="21">
        <v>0</v>
      </c>
      <c r="I255" s="21">
        <v>0</v>
      </c>
      <c r="J255" s="21">
        <v>0</v>
      </c>
      <c r="K255" s="21">
        <v>0</v>
      </c>
      <c r="L255" s="21">
        <v>0</v>
      </c>
      <c r="M255" s="21">
        <v>0</v>
      </c>
      <c r="N255" s="21">
        <v>0</v>
      </c>
      <c r="O255" s="21">
        <v>61993.333333333343</v>
      </c>
      <c r="P255" s="21">
        <v>145</v>
      </c>
      <c r="Q255">
        <v>14846</v>
      </c>
      <c r="R255">
        <v>336009.40060950001</v>
      </c>
      <c r="S255">
        <f t="shared" si="3"/>
        <v>65443.333333333343</v>
      </c>
      <c r="T255" s="21">
        <v>350855.40060950001</v>
      </c>
      <c r="U255">
        <v>0</v>
      </c>
    </row>
    <row r="256" spans="1:21" x14ac:dyDescent="0.25">
      <c r="A256">
        <v>253</v>
      </c>
      <c r="B256" t="s">
        <v>253</v>
      </c>
      <c r="C256" s="21">
        <v>0</v>
      </c>
      <c r="D256" s="21">
        <v>0</v>
      </c>
      <c r="E256" s="21">
        <v>0</v>
      </c>
      <c r="F256" s="21">
        <v>0</v>
      </c>
      <c r="G256" s="21">
        <v>0</v>
      </c>
      <c r="H256" s="21">
        <v>0</v>
      </c>
      <c r="I256" s="21">
        <v>0</v>
      </c>
      <c r="J256" s="21">
        <v>0</v>
      </c>
      <c r="K256" s="21">
        <v>0</v>
      </c>
      <c r="L256" s="21">
        <v>0</v>
      </c>
      <c r="M256" s="21">
        <v>0</v>
      </c>
      <c r="N256" s="21">
        <v>0</v>
      </c>
      <c r="O256" s="21">
        <v>0</v>
      </c>
      <c r="P256" s="21">
        <v>43</v>
      </c>
      <c r="Q256">
        <v>1493.25</v>
      </c>
      <c r="R256">
        <v>269038.41045750002</v>
      </c>
      <c r="S256">
        <f t="shared" si="3"/>
        <v>0</v>
      </c>
      <c r="T256" s="21">
        <v>270531.66045750002</v>
      </c>
      <c r="U256">
        <v>0</v>
      </c>
    </row>
    <row r="257" spans="1:21" x14ac:dyDescent="0.25">
      <c r="A257">
        <v>254</v>
      </c>
      <c r="B257" t="s">
        <v>254</v>
      </c>
      <c r="C257" s="21">
        <v>0</v>
      </c>
      <c r="D257" s="21">
        <v>2871.428571428572</v>
      </c>
      <c r="E257" s="21">
        <v>0</v>
      </c>
      <c r="F257" s="21">
        <v>7000</v>
      </c>
      <c r="G257" s="21">
        <v>0</v>
      </c>
      <c r="H257" s="21">
        <v>0</v>
      </c>
      <c r="I257" s="21">
        <v>0</v>
      </c>
      <c r="J257" s="21">
        <v>0</v>
      </c>
      <c r="K257" s="21">
        <v>5457.1428571428569</v>
      </c>
      <c r="L257" s="21">
        <v>0</v>
      </c>
      <c r="M257" s="21">
        <v>0</v>
      </c>
      <c r="N257" s="21">
        <v>3700</v>
      </c>
      <c r="O257" s="21">
        <v>8666.6666666666661</v>
      </c>
      <c r="P257" s="21">
        <v>3046</v>
      </c>
      <c r="Q257">
        <v>6165.75</v>
      </c>
      <c r="R257">
        <v>62852.021617500002</v>
      </c>
      <c r="S257">
        <f t="shared" si="3"/>
        <v>27695.238095238092</v>
      </c>
      <c r="T257" s="21">
        <v>69017.771617499995</v>
      </c>
      <c r="U257">
        <v>0</v>
      </c>
    </row>
  </sheetData>
  <sheetProtection algorithmName="SHA-512" hashValue="6+4VNPkuTt4D9IcYasV0UqWW9+srTmMethdnJzbUuolIzKVhoLSbjVDiSo2xfrcwLlEKPoUWOkTMNCwaarcU7w==" saltValue="lunMvLYNyL5zl6zuBYGQWA==" spinCount="100000" sheet="1" objects="1" scenarios="1" selectLockedCells="1" selectUnlockedCells="1"/>
  <pageMargins left="0.7" right="0.7" top="0.75" bottom="0.75" header="0.3" footer="0.3"/>
  <pageSetup orientation="portrait" r:id="rId1"/>
  <ignoredErrors>
    <ignoredError sqref="S4:S25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5AE30-85A6-472E-A2FD-D3D707563798}">
  <sheetPr codeName="Sheet6"/>
  <dimension ref="A1:S257"/>
  <sheetViews>
    <sheetView workbookViewId="0">
      <selection activeCell="M4" sqref="M4:M257"/>
    </sheetView>
  </sheetViews>
  <sheetFormatPr defaultRowHeight="15" x14ac:dyDescent="0.25"/>
  <cols>
    <col min="2" max="2" width="16.42578125" bestFit="1" customWidth="1"/>
    <col min="3" max="3" width="9.28515625" bestFit="1" customWidth="1"/>
    <col min="4" max="4" width="12.28515625" style="2" bestFit="1" customWidth="1"/>
    <col min="5" max="15" width="9.28515625" bestFit="1" customWidth="1"/>
    <col min="16" max="16" width="9.5703125" bestFit="1" customWidth="1"/>
    <col min="17" max="19" width="9.28515625" bestFit="1" customWidth="1"/>
  </cols>
  <sheetData>
    <row r="1" spans="1:19" x14ac:dyDescent="0.25">
      <c r="C1" t="s">
        <v>311</v>
      </c>
      <c r="D1" t="s">
        <v>311</v>
      </c>
      <c r="E1" s="2" t="s">
        <v>312</v>
      </c>
      <c r="F1" s="2" t="s">
        <v>312</v>
      </c>
      <c r="G1" s="2" t="s">
        <v>313</v>
      </c>
      <c r="H1" s="2" t="s">
        <v>314</v>
      </c>
      <c r="I1" s="2" t="s">
        <v>315</v>
      </c>
      <c r="J1" t="s">
        <v>316</v>
      </c>
      <c r="K1" t="s">
        <v>316</v>
      </c>
      <c r="L1" t="s">
        <v>317</v>
      </c>
      <c r="M1" t="s">
        <v>318</v>
      </c>
      <c r="N1" t="s">
        <v>319</v>
      </c>
      <c r="O1" t="s">
        <v>319</v>
      </c>
      <c r="P1" t="s">
        <v>373</v>
      </c>
      <c r="Q1" t="s">
        <v>366</v>
      </c>
      <c r="R1" t="s">
        <v>367</v>
      </c>
      <c r="S1" t="s">
        <v>340</v>
      </c>
    </row>
    <row r="2" spans="1:19" x14ac:dyDescent="0.25">
      <c r="B2">
        <v>1</v>
      </c>
      <c r="C2">
        <v>2</v>
      </c>
      <c r="D2" s="2">
        <v>3</v>
      </c>
      <c r="E2" s="2">
        <v>4</v>
      </c>
      <c r="F2" s="2">
        <v>5</v>
      </c>
      <c r="G2" s="2">
        <v>6</v>
      </c>
      <c r="H2" s="2">
        <v>7</v>
      </c>
      <c r="I2" s="2">
        <v>8</v>
      </c>
      <c r="J2">
        <v>9</v>
      </c>
      <c r="K2">
        <v>10</v>
      </c>
      <c r="L2">
        <v>11</v>
      </c>
      <c r="M2">
        <v>12</v>
      </c>
      <c r="N2">
        <v>13</v>
      </c>
      <c r="O2">
        <v>14</v>
      </c>
      <c r="P2">
        <v>15</v>
      </c>
      <c r="Q2">
        <v>16</v>
      </c>
      <c r="R2">
        <v>17</v>
      </c>
      <c r="S2">
        <v>18</v>
      </c>
    </row>
    <row r="3" spans="1:19" s="19" customFormat="1" ht="135" x14ac:dyDescent="0.25">
      <c r="A3" s="19" t="s">
        <v>255</v>
      </c>
      <c r="B3" s="19" t="s">
        <v>0</v>
      </c>
      <c r="C3" s="19" t="s">
        <v>284</v>
      </c>
      <c r="D3" s="20" t="s">
        <v>285</v>
      </c>
      <c r="E3" s="19" t="s">
        <v>289</v>
      </c>
      <c r="F3" s="19" t="s">
        <v>291</v>
      </c>
      <c r="G3" s="19" t="s">
        <v>293</v>
      </c>
      <c r="H3" s="19" t="s">
        <v>295</v>
      </c>
      <c r="I3" s="19" t="s">
        <v>297</v>
      </c>
      <c r="J3" s="19" t="s">
        <v>298</v>
      </c>
      <c r="K3" s="19" t="s">
        <v>299</v>
      </c>
      <c r="L3" s="19" t="s">
        <v>303</v>
      </c>
      <c r="M3" s="19" t="s">
        <v>305</v>
      </c>
      <c r="N3" s="19" t="s">
        <v>307</v>
      </c>
      <c r="O3" s="19" t="s">
        <v>309</v>
      </c>
      <c r="P3" s="19" t="s">
        <v>374</v>
      </c>
      <c r="S3" s="19" t="s">
        <v>341</v>
      </c>
    </row>
    <row r="4" spans="1:19" x14ac:dyDescent="0.25">
      <c r="A4">
        <v>1</v>
      </c>
      <c r="B4" t="s">
        <v>1</v>
      </c>
      <c r="C4" s="21">
        <v>0</v>
      </c>
      <c r="D4" s="21">
        <v>0</v>
      </c>
      <c r="E4" s="21">
        <v>0</v>
      </c>
      <c r="F4" s="21">
        <v>0</v>
      </c>
      <c r="G4" s="21">
        <v>0</v>
      </c>
      <c r="H4" s="21">
        <v>0</v>
      </c>
      <c r="I4" s="21">
        <v>0</v>
      </c>
      <c r="J4" s="21">
        <v>0</v>
      </c>
      <c r="K4" s="21">
        <v>0</v>
      </c>
      <c r="L4" s="21">
        <v>0</v>
      </c>
      <c r="M4" s="21">
        <v>0</v>
      </c>
      <c r="N4" s="21">
        <v>0</v>
      </c>
      <c r="O4" s="21">
        <v>0</v>
      </c>
      <c r="P4" s="21">
        <v>542</v>
      </c>
      <c r="Q4" s="29">
        <v>2.4211082539772244</v>
      </c>
      <c r="R4" s="29">
        <v>1.2105541269886122</v>
      </c>
      <c r="S4" s="21">
        <f t="shared" ref="S4:S67" si="0">SUM(C4:O4)</f>
        <v>0</v>
      </c>
    </row>
    <row r="5" spans="1:19" x14ac:dyDescent="0.25">
      <c r="A5">
        <v>2</v>
      </c>
      <c r="B5" t="s">
        <v>2</v>
      </c>
      <c r="C5" s="21">
        <v>0</v>
      </c>
      <c r="D5" s="21">
        <v>0</v>
      </c>
      <c r="E5" s="21">
        <v>854</v>
      </c>
      <c r="F5" s="21">
        <v>250</v>
      </c>
      <c r="G5" s="21">
        <v>0</v>
      </c>
      <c r="H5" s="21">
        <v>3670</v>
      </c>
      <c r="I5" s="21">
        <v>0</v>
      </c>
      <c r="J5" s="21">
        <v>0</v>
      </c>
      <c r="K5" s="21">
        <v>0</v>
      </c>
      <c r="L5" s="21">
        <v>0</v>
      </c>
      <c r="M5" s="21">
        <v>0</v>
      </c>
      <c r="N5" s="21">
        <v>0</v>
      </c>
      <c r="O5" s="21">
        <v>0</v>
      </c>
      <c r="P5" s="21">
        <v>61</v>
      </c>
      <c r="Q5" s="29">
        <v>1.7893296853625171</v>
      </c>
      <c r="R5" s="29">
        <v>0.89466484268125857</v>
      </c>
      <c r="S5" s="21">
        <f t="shared" si="0"/>
        <v>4774</v>
      </c>
    </row>
    <row r="6" spans="1:19" x14ac:dyDescent="0.25">
      <c r="A6">
        <v>3</v>
      </c>
      <c r="B6" t="s">
        <v>3</v>
      </c>
      <c r="C6" s="21">
        <v>0</v>
      </c>
      <c r="D6" s="21">
        <v>0</v>
      </c>
      <c r="E6" s="21">
        <v>0</v>
      </c>
      <c r="F6" s="21">
        <v>0</v>
      </c>
      <c r="G6" s="21">
        <v>0</v>
      </c>
      <c r="H6" s="21">
        <v>0</v>
      </c>
      <c r="I6" s="21">
        <v>0</v>
      </c>
      <c r="J6" s="21">
        <v>0</v>
      </c>
      <c r="K6" s="21">
        <v>0</v>
      </c>
      <c r="L6" s="21">
        <v>0</v>
      </c>
      <c r="M6" s="21">
        <v>0</v>
      </c>
      <c r="N6" s="21">
        <v>0</v>
      </c>
      <c r="O6" s="21">
        <v>0</v>
      </c>
      <c r="P6" s="21">
        <v>381</v>
      </c>
      <c r="Q6" s="29">
        <v>2.3378692198003668</v>
      </c>
      <c r="R6" s="29">
        <v>1.1689346099001834</v>
      </c>
      <c r="S6" s="21">
        <f t="shared" si="0"/>
        <v>0</v>
      </c>
    </row>
    <row r="7" spans="1:19" x14ac:dyDescent="0.25">
      <c r="A7">
        <v>4</v>
      </c>
      <c r="B7" t="s">
        <v>4</v>
      </c>
      <c r="C7" s="21">
        <v>0</v>
      </c>
      <c r="D7" s="21">
        <v>0</v>
      </c>
      <c r="E7" s="21">
        <v>0</v>
      </c>
      <c r="F7" s="21">
        <v>0</v>
      </c>
      <c r="G7" s="21">
        <v>0</v>
      </c>
      <c r="H7" s="21">
        <v>0</v>
      </c>
      <c r="I7" s="21">
        <v>0</v>
      </c>
      <c r="J7" s="21">
        <v>0</v>
      </c>
      <c r="K7" s="21">
        <v>0</v>
      </c>
      <c r="L7" s="21">
        <v>0</v>
      </c>
      <c r="M7" s="21">
        <v>0</v>
      </c>
      <c r="N7" s="21">
        <v>0</v>
      </c>
      <c r="O7" s="21">
        <v>0</v>
      </c>
      <c r="P7" s="21">
        <v>0</v>
      </c>
      <c r="Q7" s="29">
        <v>3.4367487120778479</v>
      </c>
      <c r="R7" s="29">
        <v>1.718374356038924</v>
      </c>
      <c r="S7" s="21">
        <f t="shared" si="0"/>
        <v>0</v>
      </c>
    </row>
    <row r="8" spans="1:19" x14ac:dyDescent="0.25">
      <c r="A8">
        <v>5</v>
      </c>
      <c r="B8" t="s">
        <v>5</v>
      </c>
      <c r="C8" s="21">
        <v>0</v>
      </c>
      <c r="D8" s="21">
        <v>0</v>
      </c>
      <c r="E8" s="21">
        <v>0</v>
      </c>
      <c r="F8" s="21">
        <v>0</v>
      </c>
      <c r="G8" s="21">
        <v>0</v>
      </c>
      <c r="H8" s="21">
        <v>0</v>
      </c>
      <c r="I8" s="21">
        <v>0</v>
      </c>
      <c r="J8" s="21">
        <v>0</v>
      </c>
      <c r="K8" s="21">
        <v>0</v>
      </c>
      <c r="L8" s="21">
        <v>0</v>
      </c>
      <c r="M8" s="21">
        <v>0</v>
      </c>
      <c r="N8" s="21">
        <v>0</v>
      </c>
      <c r="O8" s="21">
        <v>23</v>
      </c>
      <c r="P8" s="21">
        <v>105</v>
      </c>
      <c r="Q8" s="29">
        <v>1.8205260831538657</v>
      </c>
      <c r="R8" s="29">
        <v>0.91026304157693283</v>
      </c>
      <c r="S8" s="21">
        <f t="shared" si="0"/>
        <v>23</v>
      </c>
    </row>
    <row r="9" spans="1:19" x14ac:dyDescent="0.25">
      <c r="A9">
        <v>6</v>
      </c>
      <c r="B9" t="s">
        <v>6</v>
      </c>
      <c r="C9" s="21">
        <v>0</v>
      </c>
      <c r="D9" s="21">
        <v>177.4</v>
      </c>
      <c r="E9" s="21">
        <v>987</v>
      </c>
      <c r="F9" s="21">
        <v>602</v>
      </c>
      <c r="G9" s="21">
        <v>0</v>
      </c>
      <c r="H9" s="21">
        <v>0</v>
      </c>
      <c r="I9" s="21">
        <v>0</v>
      </c>
      <c r="J9" s="21">
        <v>90</v>
      </c>
      <c r="K9" s="21">
        <v>46.428571428571431</v>
      </c>
      <c r="L9" s="21">
        <v>0</v>
      </c>
      <c r="M9" s="21">
        <v>0</v>
      </c>
      <c r="N9" s="21">
        <v>35.75</v>
      </c>
      <c r="O9" s="21">
        <v>20.875</v>
      </c>
      <c r="P9" s="21">
        <v>19</v>
      </c>
      <c r="Q9" s="29">
        <v>1.3966664703457212</v>
      </c>
      <c r="R9" s="29">
        <v>0.69833323517286061</v>
      </c>
      <c r="S9" s="21">
        <f t="shared" si="0"/>
        <v>1959.4535714285714</v>
      </c>
    </row>
    <row r="10" spans="1:19" x14ac:dyDescent="0.25">
      <c r="A10">
        <v>7</v>
      </c>
      <c r="B10" t="s">
        <v>7</v>
      </c>
      <c r="C10" s="21">
        <v>0</v>
      </c>
      <c r="D10" s="21">
        <v>77.833333333333329</v>
      </c>
      <c r="E10" s="21">
        <v>0</v>
      </c>
      <c r="F10" s="21">
        <v>1073.5</v>
      </c>
      <c r="G10" s="21">
        <v>0</v>
      </c>
      <c r="H10" s="21">
        <v>3236.4</v>
      </c>
      <c r="I10" s="21">
        <v>0</v>
      </c>
      <c r="J10" s="21">
        <v>0</v>
      </c>
      <c r="K10" s="21">
        <v>61</v>
      </c>
      <c r="L10" s="21">
        <v>0</v>
      </c>
      <c r="M10" s="21">
        <v>0</v>
      </c>
      <c r="N10" s="21">
        <v>0</v>
      </c>
      <c r="O10" s="21">
        <v>32.333333333333343</v>
      </c>
      <c r="P10" s="21">
        <v>1624</v>
      </c>
      <c r="Q10" s="29">
        <v>2.1364318403481133</v>
      </c>
      <c r="R10" s="29">
        <v>1.0682159201740566</v>
      </c>
      <c r="S10" s="21">
        <f t="shared" si="0"/>
        <v>4481.0666666666666</v>
      </c>
    </row>
    <row r="11" spans="1:19" x14ac:dyDescent="0.25">
      <c r="A11">
        <v>8</v>
      </c>
      <c r="B11" t="s">
        <v>8</v>
      </c>
      <c r="C11" s="21">
        <v>0</v>
      </c>
      <c r="D11" s="21">
        <v>87</v>
      </c>
      <c r="E11" s="21">
        <v>0</v>
      </c>
      <c r="F11" s="21">
        <v>1043.75</v>
      </c>
      <c r="G11" s="21">
        <v>0</v>
      </c>
      <c r="H11" s="21">
        <v>0</v>
      </c>
      <c r="I11" s="21">
        <v>7400</v>
      </c>
      <c r="J11" s="21">
        <v>0</v>
      </c>
      <c r="K11" s="21">
        <v>65.099999999999994</v>
      </c>
      <c r="L11" s="21">
        <v>0</v>
      </c>
      <c r="M11" s="21">
        <v>0</v>
      </c>
      <c r="N11" s="21">
        <v>0</v>
      </c>
      <c r="O11" s="21">
        <v>0</v>
      </c>
      <c r="P11" s="21">
        <v>302</v>
      </c>
      <c r="Q11" s="29">
        <v>2.2374019484185617</v>
      </c>
      <c r="R11" s="29">
        <v>1.1187009742092808</v>
      </c>
      <c r="S11" s="21">
        <f t="shared" si="0"/>
        <v>8595.85</v>
      </c>
    </row>
    <row r="12" spans="1:19" x14ac:dyDescent="0.25">
      <c r="A12">
        <v>9</v>
      </c>
      <c r="B12" t="s">
        <v>9</v>
      </c>
      <c r="C12" s="21">
        <v>0</v>
      </c>
      <c r="D12" s="21">
        <v>131.33333333333329</v>
      </c>
      <c r="E12" s="21">
        <v>976.85714285714289</v>
      </c>
      <c r="F12" s="21">
        <v>447.42857142857139</v>
      </c>
      <c r="G12" s="21">
        <v>0</v>
      </c>
      <c r="H12" s="21">
        <v>2632.666666666667</v>
      </c>
      <c r="I12" s="21">
        <v>0</v>
      </c>
      <c r="J12" s="21">
        <v>84.4</v>
      </c>
      <c r="K12" s="21">
        <v>42.1</v>
      </c>
      <c r="L12" s="21">
        <v>0</v>
      </c>
      <c r="M12" s="21">
        <v>1433.3333333333335</v>
      </c>
      <c r="N12" s="21">
        <v>39</v>
      </c>
      <c r="O12" s="21">
        <v>21</v>
      </c>
      <c r="P12" s="21">
        <v>0</v>
      </c>
      <c r="Q12" s="29">
        <v>2.5713390573930126</v>
      </c>
      <c r="R12" s="29">
        <v>1.2856695286965063</v>
      </c>
      <c r="S12" s="21">
        <f t="shared" si="0"/>
        <v>5808.1190476190477</v>
      </c>
    </row>
    <row r="13" spans="1:19" x14ac:dyDescent="0.25">
      <c r="A13">
        <v>10</v>
      </c>
      <c r="B13" t="s">
        <v>10</v>
      </c>
      <c r="C13" s="21">
        <v>0</v>
      </c>
      <c r="D13" s="21">
        <v>0</v>
      </c>
      <c r="E13" s="21">
        <v>0</v>
      </c>
      <c r="F13" s="21">
        <v>0</v>
      </c>
      <c r="G13" s="21">
        <v>0</v>
      </c>
      <c r="H13" s="21">
        <v>0</v>
      </c>
      <c r="I13" s="21">
        <v>0</v>
      </c>
      <c r="J13" s="21">
        <v>0</v>
      </c>
      <c r="K13" s="21">
        <v>0</v>
      </c>
      <c r="L13" s="21">
        <v>0</v>
      </c>
      <c r="M13" s="21">
        <v>0</v>
      </c>
      <c r="N13" s="21">
        <v>0</v>
      </c>
      <c r="O13" s="21">
        <v>0</v>
      </c>
      <c r="P13" s="21">
        <v>257.16666666666669</v>
      </c>
      <c r="Q13" s="29">
        <v>1.4958997722095673</v>
      </c>
      <c r="R13" s="29">
        <v>0.74794988610478363</v>
      </c>
      <c r="S13" s="21">
        <f t="shared" si="0"/>
        <v>0</v>
      </c>
    </row>
    <row r="14" spans="1:19" x14ac:dyDescent="0.25">
      <c r="A14">
        <v>11</v>
      </c>
      <c r="B14" t="s">
        <v>11</v>
      </c>
      <c r="C14" s="21">
        <v>0</v>
      </c>
      <c r="D14" s="21">
        <v>87</v>
      </c>
      <c r="E14" s="21">
        <v>0</v>
      </c>
      <c r="F14" s="21">
        <v>0</v>
      </c>
      <c r="G14" s="21">
        <v>0</v>
      </c>
      <c r="H14" s="21">
        <v>0</v>
      </c>
      <c r="I14" s="21">
        <v>0</v>
      </c>
      <c r="J14" s="21">
        <v>0</v>
      </c>
      <c r="K14" s="21">
        <v>0</v>
      </c>
      <c r="L14" s="21">
        <v>0</v>
      </c>
      <c r="M14" s="21">
        <v>0</v>
      </c>
      <c r="N14" s="21">
        <v>0</v>
      </c>
      <c r="O14" s="21">
        <v>0</v>
      </c>
      <c r="P14" s="21">
        <v>385</v>
      </c>
      <c r="Q14" s="29">
        <v>2.0855466971404084</v>
      </c>
      <c r="R14" s="29">
        <v>1.0427733485702042</v>
      </c>
      <c r="S14" s="21">
        <f t="shared" si="0"/>
        <v>87</v>
      </c>
    </row>
    <row r="15" spans="1:19" x14ac:dyDescent="0.25">
      <c r="A15">
        <v>12</v>
      </c>
      <c r="B15" t="s">
        <v>12</v>
      </c>
      <c r="C15" s="21">
        <v>0</v>
      </c>
      <c r="D15" s="21">
        <v>0</v>
      </c>
      <c r="E15" s="21">
        <v>909.5</v>
      </c>
      <c r="F15" s="21">
        <v>462.75</v>
      </c>
      <c r="G15" s="21">
        <v>21</v>
      </c>
      <c r="H15" s="21">
        <v>0</v>
      </c>
      <c r="I15" s="21">
        <v>0</v>
      </c>
      <c r="J15" s="21">
        <v>0</v>
      </c>
      <c r="K15" s="21">
        <v>0</v>
      </c>
      <c r="L15" s="21">
        <v>0</v>
      </c>
      <c r="M15" s="21">
        <v>0</v>
      </c>
      <c r="N15" s="21">
        <v>31.4</v>
      </c>
      <c r="O15" s="21">
        <v>20.6</v>
      </c>
      <c r="P15" s="21">
        <v>71</v>
      </c>
      <c r="Q15" s="29">
        <v>1.5776003731857553</v>
      </c>
      <c r="R15" s="29">
        <v>0.78880018659287765</v>
      </c>
      <c r="S15" s="21">
        <f t="shared" si="0"/>
        <v>1445.25</v>
      </c>
    </row>
    <row r="16" spans="1:19" x14ac:dyDescent="0.25">
      <c r="A16">
        <v>13</v>
      </c>
      <c r="B16" t="s">
        <v>13</v>
      </c>
      <c r="C16" s="21">
        <v>98.25</v>
      </c>
      <c r="D16" s="21">
        <v>65.25</v>
      </c>
      <c r="E16" s="21">
        <v>958</v>
      </c>
      <c r="F16" s="21">
        <v>713.5</v>
      </c>
      <c r="G16" s="21">
        <v>0</v>
      </c>
      <c r="H16" s="21">
        <v>0</v>
      </c>
      <c r="I16" s="21">
        <v>0</v>
      </c>
      <c r="J16" s="21">
        <v>96</v>
      </c>
      <c r="K16" s="21">
        <v>56.416666666666657</v>
      </c>
      <c r="L16" s="21">
        <v>0</v>
      </c>
      <c r="M16" s="21">
        <v>0</v>
      </c>
      <c r="N16" s="21">
        <v>0</v>
      </c>
      <c r="O16" s="21">
        <v>20</v>
      </c>
      <c r="P16" s="21">
        <v>140</v>
      </c>
      <c r="Q16" s="29">
        <v>1.3486686284360869</v>
      </c>
      <c r="R16" s="29">
        <v>0.67433431421804346</v>
      </c>
      <c r="S16" s="21">
        <f t="shared" si="0"/>
        <v>2007.4166666666667</v>
      </c>
    </row>
    <row r="17" spans="1:19" x14ac:dyDescent="0.25">
      <c r="A17">
        <v>14</v>
      </c>
      <c r="B17" t="s">
        <v>14</v>
      </c>
      <c r="C17" s="21">
        <v>102</v>
      </c>
      <c r="D17" s="21">
        <v>32</v>
      </c>
      <c r="E17" s="21">
        <v>0</v>
      </c>
      <c r="F17" s="21">
        <v>493</v>
      </c>
      <c r="G17" s="21">
        <v>59.9</v>
      </c>
      <c r="H17" s="21">
        <v>0</v>
      </c>
      <c r="I17" s="21">
        <v>0</v>
      </c>
      <c r="J17" s="21">
        <v>0</v>
      </c>
      <c r="K17" s="21">
        <v>69.285714285714292</v>
      </c>
      <c r="L17" s="21">
        <v>0</v>
      </c>
      <c r="M17" s="21">
        <v>0</v>
      </c>
      <c r="N17" s="21">
        <v>0</v>
      </c>
      <c r="O17" s="21">
        <v>35.5</v>
      </c>
      <c r="P17" s="21">
        <v>247.5</v>
      </c>
      <c r="Q17" s="29">
        <v>1.7153388212747014</v>
      </c>
      <c r="R17" s="29">
        <v>0.85766941063735069</v>
      </c>
      <c r="S17" s="21">
        <f t="shared" si="0"/>
        <v>791.68571428571431</v>
      </c>
    </row>
    <row r="18" spans="1:19" x14ac:dyDescent="0.25">
      <c r="A18">
        <v>15</v>
      </c>
      <c r="B18" t="s">
        <v>15</v>
      </c>
      <c r="C18" s="21">
        <v>117.8571428571429</v>
      </c>
      <c r="D18" s="21">
        <v>50.142857142857153</v>
      </c>
      <c r="E18" s="21">
        <v>0</v>
      </c>
      <c r="F18" s="21">
        <v>1221</v>
      </c>
      <c r="G18" s="21">
        <v>40.428571428571431</v>
      </c>
      <c r="H18" s="21">
        <v>0</v>
      </c>
      <c r="I18" s="21">
        <v>0</v>
      </c>
      <c r="J18" s="21">
        <v>0</v>
      </c>
      <c r="K18" s="21">
        <v>49.857142857142847</v>
      </c>
      <c r="L18" s="21">
        <v>0</v>
      </c>
      <c r="M18" s="21">
        <v>0</v>
      </c>
      <c r="N18" s="21">
        <v>0</v>
      </c>
      <c r="O18" s="21">
        <v>32.846153846153847</v>
      </c>
      <c r="P18" s="21">
        <v>714.5</v>
      </c>
      <c r="Q18" s="29">
        <v>1.9496055488871988</v>
      </c>
      <c r="R18" s="29">
        <v>0.97480277444359942</v>
      </c>
      <c r="S18" s="21">
        <f t="shared" si="0"/>
        <v>1512.131868131868</v>
      </c>
    </row>
    <row r="19" spans="1:19" x14ac:dyDescent="0.25">
      <c r="A19">
        <v>16</v>
      </c>
      <c r="B19" t="s">
        <v>16</v>
      </c>
      <c r="C19" s="21">
        <v>0</v>
      </c>
      <c r="D19" s="21">
        <v>0</v>
      </c>
      <c r="E19" s="21">
        <v>0</v>
      </c>
      <c r="F19" s="21">
        <v>0</v>
      </c>
      <c r="G19" s="21">
        <v>0</v>
      </c>
      <c r="H19" s="21">
        <v>0</v>
      </c>
      <c r="I19" s="21">
        <v>0</v>
      </c>
      <c r="J19" s="21">
        <v>0</v>
      </c>
      <c r="K19" s="21">
        <v>0</v>
      </c>
      <c r="L19" s="21">
        <v>0</v>
      </c>
      <c r="M19" s="21">
        <v>0</v>
      </c>
      <c r="N19" s="21">
        <v>0</v>
      </c>
      <c r="O19" s="21">
        <v>0</v>
      </c>
      <c r="P19" s="21">
        <v>259</v>
      </c>
      <c r="Q19" s="29">
        <v>2.0109890109890109</v>
      </c>
      <c r="R19" s="29">
        <v>1.0054945054945055</v>
      </c>
      <c r="S19" s="21">
        <f t="shared" si="0"/>
        <v>0</v>
      </c>
    </row>
    <row r="20" spans="1:19" x14ac:dyDescent="0.25">
      <c r="A20">
        <v>17</v>
      </c>
      <c r="B20" t="s">
        <v>17</v>
      </c>
      <c r="C20" s="21">
        <v>0</v>
      </c>
      <c r="D20" s="21">
        <v>0</v>
      </c>
      <c r="E20" s="21">
        <v>1080</v>
      </c>
      <c r="F20" s="21">
        <v>357</v>
      </c>
      <c r="G20" s="21">
        <v>0</v>
      </c>
      <c r="H20" s="21">
        <v>0</v>
      </c>
      <c r="I20" s="21">
        <v>0</v>
      </c>
      <c r="J20" s="21">
        <v>0</v>
      </c>
      <c r="K20" s="21">
        <v>32</v>
      </c>
      <c r="L20" s="21">
        <v>0</v>
      </c>
      <c r="M20" s="21">
        <v>0</v>
      </c>
      <c r="N20" s="21">
        <v>0</v>
      </c>
      <c r="O20" s="21">
        <v>25.5</v>
      </c>
      <c r="P20" s="21">
        <v>46</v>
      </c>
      <c r="Q20" s="29">
        <v>1.2263770619935004</v>
      </c>
      <c r="R20" s="29">
        <v>0.61318853099675019</v>
      </c>
      <c r="S20" s="21">
        <f t="shared" si="0"/>
        <v>1494.5</v>
      </c>
    </row>
    <row r="21" spans="1:19" x14ac:dyDescent="0.25">
      <c r="A21">
        <v>18</v>
      </c>
      <c r="B21" t="s">
        <v>18</v>
      </c>
      <c r="C21" s="21">
        <v>0</v>
      </c>
      <c r="D21" s="21">
        <v>35</v>
      </c>
      <c r="E21" s="21">
        <v>0</v>
      </c>
      <c r="F21" s="21">
        <v>490</v>
      </c>
      <c r="G21" s="21">
        <v>41.857142857142847</v>
      </c>
      <c r="H21" s="21">
        <v>0</v>
      </c>
      <c r="I21" s="21">
        <v>0</v>
      </c>
      <c r="J21" s="21">
        <v>0</v>
      </c>
      <c r="K21" s="21">
        <v>41</v>
      </c>
      <c r="L21" s="21">
        <v>0</v>
      </c>
      <c r="M21" s="21">
        <v>0</v>
      </c>
      <c r="N21" s="21">
        <v>0</v>
      </c>
      <c r="O21" s="21">
        <v>30</v>
      </c>
      <c r="P21" s="21">
        <v>208</v>
      </c>
      <c r="Q21" s="29">
        <v>1.6935649662320009</v>
      </c>
      <c r="R21" s="29">
        <v>0.84678248311600046</v>
      </c>
      <c r="S21" s="21">
        <f t="shared" si="0"/>
        <v>637.85714285714289</v>
      </c>
    </row>
    <row r="22" spans="1:19" x14ac:dyDescent="0.25">
      <c r="A22">
        <v>19</v>
      </c>
      <c r="B22" t="s">
        <v>19</v>
      </c>
      <c r="C22" s="21">
        <v>0</v>
      </c>
      <c r="D22" s="21">
        <v>0</v>
      </c>
      <c r="E22" s="21">
        <v>0</v>
      </c>
      <c r="F22" s="21">
        <v>0</v>
      </c>
      <c r="G22" s="21">
        <v>0</v>
      </c>
      <c r="H22" s="21">
        <v>0</v>
      </c>
      <c r="I22" s="21">
        <v>0</v>
      </c>
      <c r="J22" s="21">
        <v>0</v>
      </c>
      <c r="K22" s="21">
        <v>0</v>
      </c>
      <c r="L22" s="21">
        <v>0</v>
      </c>
      <c r="M22" s="21">
        <v>0</v>
      </c>
      <c r="N22" s="21">
        <v>0</v>
      </c>
      <c r="O22" s="21">
        <v>46.25</v>
      </c>
      <c r="P22" s="21">
        <v>291.5</v>
      </c>
      <c r="Q22" s="29">
        <v>2.3661981587133663</v>
      </c>
      <c r="R22" s="29">
        <v>1.1830990793566831</v>
      </c>
      <c r="S22" s="21">
        <f t="shared" si="0"/>
        <v>46.25</v>
      </c>
    </row>
    <row r="23" spans="1:19" x14ac:dyDescent="0.25">
      <c r="A23">
        <v>20</v>
      </c>
      <c r="B23" t="s">
        <v>20</v>
      </c>
      <c r="C23" s="21">
        <v>0</v>
      </c>
      <c r="D23" s="21">
        <v>84</v>
      </c>
      <c r="E23" s="21">
        <v>0</v>
      </c>
      <c r="F23" s="21">
        <v>846</v>
      </c>
      <c r="G23" s="21">
        <v>0</v>
      </c>
      <c r="H23" s="21">
        <v>0</v>
      </c>
      <c r="I23" s="21">
        <v>7143</v>
      </c>
      <c r="J23" s="21">
        <v>0</v>
      </c>
      <c r="K23" s="21">
        <v>85.571428571428569</v>
      </c>
      <c r="L23" s="21">
        <v>36</v>
      </c>
      <c r="M23" s="21">
        <v>0</v>
      </c>
      <c r="N23" s="21">
        <v>0</v>
      </c>
      <c r="O23" s="21">
        <v>0</v>
      </c>
      <c r="P23" s="21">
        <v>2384.6666666666665</v>
      </c>
      <c r="Q23" s="29">
        <v>2.4479282084153655</v>
      </c>
      <c r="R23" s="29">
        <v>1.2239641042076828</v>
      </c>
      <c r="S23" s="21">
        <f t="shared" si="0"/>
        <v>8194.5714285714275</v>
      </c>
    </row>
    <row r="24" spans="1:19" x14ac:dyDescent="0.25">
      <c r="A24">
        <v>21</v>
      </c>
      <c r="B24" t="s">
        <v>21</v>
      </c>
      <c r="C24" s="21">
        <v>0</v>
      </c>
      <c r="D24" s="21">
        <v>94.5</v>
      </c>
      <c r="E24" s="21">
        <v>1024</v>
      </c>
      <c r="F24" s="21">
        <v>678</v>
      </c>
      <c r="G24" s="21">
        <v>0</v>
      </c>
      <c r="H24" s="21">
        <v>0</v>
      </c>
      <c r="I24" s="21">
        <v>0</v>
      </c>
      <c r="J24" s="21">
        <v>0</v>
      </c>
      <c r="K24" s="21">
        <v>85</v>
      </c>
      <c r="L24" s="21">
        <v>0</v>
      </c>
      <c r="M24" s="21">
        <v>0</v>
      </c>
      <c r="N24" s="21">
        <v>0</v>
      </c>
      <c r="O24" s="21">
        <v>0</v>
      </c>
      <c r="P24" s="21">
        <v>236.5</v>
      </c>
      <c r="Q24" s="29">
        <v>2.4804399834271127</v>
      </c>
      <c r="R24" s="29">
        <v>1.2402199917135563</v>
      </c>
      <c r="S24" s="21">
        <f t="shared" si="0"/>
        <v>1881.5</v>
      </c>
    </row>
    <row r="25" spans="1:19" x14ac:dyDescent="0.25">
      <c r="A25">
        <v>22</v>
      </c>
      <c r="B25" t="s">
        <v>22</v>
      </c>
      <c r="C25" s="21">
        <v>0</v>
      </c>
      <c r="D25" s="21">
        <v>0</v>
      </c>
      <c r="E25" s="21">
        <v>0</v>
      </c>
      <c r="F25" s="21">
        <v>0</v>
      </c>
      <c r="G25" s="21">
        <v>0</v>
      </c>
      <c r="H25" s="21">
        <v>0</v>
      </c>
      <c r="I25" s="21">
        <v>0</v>
      </c>
      <c r="J25" s="21">
        <v>0</v>
      </c>
      <c r="K25" s="21">
        <v>0</v>
      </c>
      <c r="L25" s="21">
        <v>0</v>
      </c>
      <c r="M25" s="21">
        <v>0</v>
      </c>
      <c r="N25" s="21">
        <v>0</v>
      </c>
      <c r="O25" s="21">
        <v>0</v>
      </c>
      <c r="P25" s="21">
        <v>220</v>
      </c>
      <c r="Q25" s="29">
        <v>1.9895362241730956</v>
      </c>
      <c r="R25" s="29">
        <v>0.99476811208654781</v>
      </c>
      <c r="S25" s="21">
        <f t="shared" si="0"/>
        <v>0</v>
      </c>
    </row>
    <row r="26" spans="1:19" x14ac:dyDescent="0.25">
      <c r="A26">
        <v>23</v>
      </c>
      <c r="B26" t="s">
        <v>23</v>
      </c>
      <c r="C26" s="21">
        <v>133</v>
      </c>
      <c r="D26" s="21">
        <v>28</v>
      </c>
      <c r="E26" s="21">
        <v>1072</v>
      </c>
      <c r="F26" s="21">
        <v>502.85714285714278</v>
      </c>
      <c r="G26" s="21">
        <v>0</v>
      </c>
      <c r="H26" s="21">
        <v>0</v>
      </c>
      <c r="I26" s="21">
        <v>0</v>
      </c>
      <c r="J26" s="21">
        <v>67</v>
      </c>
      <c r="K26" s="21">
        <v>48.833333333333343</v>
      </c>
      <c r="L26" s="21">
        <v>0</v>
      </c>
      <c r="M26" s="21">
        <v>0</v>
      </c>
      <c r="N26" s="21">
        <v>22.25</v>
      </c>
      <c r="O26" s="21">
        <v>11.5</v>
      </c>
      <c r="P26" s="21">
        <v>45</v>
      </c>
      <c r="Q26" s="29">
        <v>1.305091963022486</v>
      </c>
      <c r="R26" s="29">
        <v>0.65254598151124299</v>
      </c>
      <c r="S26" s="21">
        <f t="shared" si="0"/>
        <v>1885.4404761904759</v>
      </c>
    </row>
    <row r="27" spans="1:19" x14ac:dyDescent="0.25">
      <c r="A27">
        <v>24</v>
      </c>
      <c r="B27" t="s">
        <v>24</v>
      </c>
      <c r="C27" s="21">
        <v>0</v>
      </c>
      <c r="D27" s="21">
        <v>0</v>
      </c>
      <c r="E27" s="21">
        <v>0</v>
      </c>
      <c r="F27" s="21">
        <v>0</v>
      </c>
      <c r="G27" s="21">
        <v>0</v>
      </c>
      <c r="H27" s="21">
        <v>0</v>
      </c>
      <c r="I27" s="21">
        <v>0</v>
      </c>
      <c r="J27" s="21">
        <v>0</v>
      </c>
      <c r="K27" s="21">
        <v>0</v>
      </c>
      <c r="L27" s="21">
        <v>0</v>
      </c>
      <c r="M27" s="21">
        <v>0</v>
      </c>
      <c r="N27" s="21">
        <v>0</v>
      </c>
      <c r="O27" s="21">
        <v>0</v>
      </c>
      <c r="P27" s="21">
        <v>87</v>
      </c>
      <c r="Q27" s="29">
        <v>1.4767891682785299</v>
      </c>
      <c r="R27" s="29">
        <v>0.73839458413926495</v>
      </c>
      <c r="S27" s="21">
        <f t="shared" si="0"/>
        <v>0</v>
      </c>
    </row>
    <row r="28" spans="1:19" x14ac:dyDescent="0.25">
      <c r="A28">
        <v>25</v>
      </c>
      <c r="B28" t="s">
        <v>25</v>
      </c>
      <c r="C28" s="21">
        <v>0</v>
      </c>
      <c r="D28" s="21">
        <v>0</v>
      </c>
      <c r="E28" s="21">
        <v>0</v>
      </c>
      <c r="F28" s="21">
        <v>0</v>
      </c>
      <c r="G28" s="21">
        <v>37.909090909090907</v>
      </c>
      <c r="H28" s="21">
        <v>0</v>
      </c>
      <c r="I28" s="21">
        <v>0</v>
      </c>
      <c r="J28" s="21">
        <v>0</v>
      </c>
      <c r="K28" s="21">
        <v>0</v>
      </c>
      <c r="L28" s="21">
        <v>0</v>
      </c>
      <c r="M28" s="21">
        <v>0</v>
      </c>
      <c r="N28" s="21">
        <v>0</v>
      </c>
      <c r="O28" s="21">
        <v>25</v>
      </c>
      <c r="P28" s="21">
        <v>187</v>
      </c>
      <c r="Q28" s="29">
        <v>1.9742788085761354</v>
      </c>
      <c r="R28" s="29">
        <v>0.98713940428806768</v>
      </c>
      <c r="S28" s="21">
        <f t="shared" si="0"/>
        <v>62.909090909090907</v>
      </c>
    </row>
    <row r="29" spans="1:19" x14ac:dyDescent="0.25">
      <c r="A29">
        <v>26</v>
      </c>
      <c r="B29" t="s">
        <v>26</v>
      </c>
      <c r="C29" s="21">
        <v>127</v>
      </c>
      <c r="D29" s="21">
        <v>69.8</v>
      </c>
      <c r="E29" s="21">
        <v>1196.833333333333</v>
      </c>
      <c r="F29" s="21">
        <v>694.83333333333337</v>
      </c>
      <c r="G29" s="21">
        <v>0</v>
      </c>
      <c r="H29" s="21">
        <v>0</v>
      </c>
      <c r="I29" s="21">
        <v>0</v>
      </c>
      <c r="J29" s="21">
        <v>72</v>
      </c>
      <c r="K29" s="21">
        <v>68.5</v>
      </c>
      <c r="L29" s="21">
        <v>42</v>
      </c>
      <c r="M29" s="21">
        <v>0</v>
      </c>
      <c r="N29" s="21">
        <v>0</v>
      </c>
      <c r="O29" s="21">
        <v>68</v>
      </c>
      <c r="P29" s="21">
        <v>229</v>
      </c>
      <c r="Q29" s="29">
        <v>2.4949093468855161</v>
      </c>
      <c r="R29" s="29">
        <v>1.2474546734427581</v>
      </c>
      <c r="S29" s="21">
        <f t="shared" si="0"/>
        <v>2338.9666666666662</v>
      </c>
    </row>
    <row r="30" spans="1:19" x14ac:dyDescent="0.25">
      <c r="A30">
        <v>27</v>
      </c>
      <c r="B30" t="s">
        <v>27</v>
      </c>
      <c r="C30" s="21">
        <v>0</v>
      </c>
      <c r="D30" s="21">
        <v>0</v>
      </c>
      <c r="E30" s="21">
        <v>0</v>
      </c>
      <c r="F30" s="21">
        <v>0</v>
      </c>
      <c r="G30" s="21">
        <v>0</v>
      </c>
      <c r="H30" s="21">
        <v>0</v>
      </c>
      <c r="I30" s="21">
        <v>0</v>
      </c>
      <c r="J30" s="21">
        <v>0</v>
      </c>
      <c r="K30" s="21">
        <v>0</v>
      </c>
      <c r="L30" s="21">
        <v>0</v>
      </c>
      <c r="M30" s="21">
        <v>0</v>
      </c>
      <c r="N30" s="21">
        <v>0</v>
      </c>
      <c r="O30" s="21">
        <v>0</v>
      </c>
      <c r="P30" s="21">
        <v>320.66666666666669</v>
      </c>
      <c r="Q30" s="29">
        <v>1.9762159137159137</v>
      </c>
      <c r="R30" s="29">
        <v>0.98810795685795683</v>
      </c>
      <c r="S30" s="21">
        <f t="shared" si="0"/>
        <v>0</v>
      </c>
    </row>
    <row r="31" spans="1:19" x14ac:dyDescent="0.25">
      <c r="A31">
        <v>28</v>
      </c>
      <c r="B31" t="s">
        <v>28</v>
      </c>
      <c r="C31" s="21">
        <v>0</v>
      </c>
      <c r="D31" s="21">
        <v>84</v>
      </c>
      <c r="E31" s="21">
        <v>0</v>
      </c>
      <c r="F31" s="21">
        <v>518.33333333333337</v>
      </c>
      <c r="G31" s="21">
        <v>0</v>
      </c>
      <c r="H31" s="21">
        <v>0</v>
      </c>
      <c r="I31" s="21">
        <v>0</v>
      </c>
      <c r="J31" s="21">
        <v>0</v>
      </c>
      <c r="K31" s="21">
        <v>60.416666666666657</v>
      </c>
      <c r="L31" s="21">
        <v>0</v>
      </c>
      <c r="M31" s="21">
        <v>0</v>
      </c>
      <c r="N31" s="21">
        <v>0</v>
      </c>
      <c r="O31" s="21">
        <v>22.25</v>
      </c>
      <c r="P31" s="21">
        <v>348</v>
      </c>
      <c r="Q31" s="29">
        <v>1.9912995838931427</v>
      </c>
      <c r="R31" s="29">
        <v>0.99564979194657133</v>
      </c>
      <c r="S31" s="21">
        <f t="shared" si="0"/>
        <v>685</v>
      </c>
    </row>
    <row r="32" spans="1:19" x14ac:dyDescent="0.25">
      <c r="A32">
        <v>29</v>
      </c>
      <c r="B32" t="s">
        <v>29</v>
      </c>
      <c r="C32" s="21">
        <v>0</v>
      </c>
      <c r="D32" s="21">
        <v>110</v>
      </c>
      <c r="E32" s="21">
        <v>0</v>
      </c>
      <c r="F32" s="21">
        <v>711</v>
      </c>
      <c r="G32" s="21">
        <v>0</v>
      </c>
      <c r="H32" s="21">
        <v>0</v>
      </c>
      <c r="I32" s="21">
        <v>6346</v>
      </c>
      <c r="J32" s="21">
        <v>0</v>
      </c>
      <c r="K32" s="21">
        <v>83.666666666666671</v>
      </c>
      <c r="L32" s="21">
        <v>24</v>
      </c>
      <c r="M32" s="21">
        <v>0</v>
      </c>
      <c r="N32" s="21">
        <v>0</v>
      </c>
      <c r="O32" s="21">
        <v>0</v>
      </c>
      <c r="P32" s="21">
        <v>43</v>
      </c>
      <c r="Q32" s="29">
        <v>2.1315716784826444</v>
      </c>
      <c r="R32" s="29">
        <v>1.0657858392413222</v>
      </c>
      <c r="S32" s="21">
        <f t="shared" si="0"/>
        <v>7274.666666666667</v>
      </c>
    </row>
    <row r="33" spans="1:19" x14ac:dyDescent="0.25">
      <c r="A33">
        <v>30</v>
      </c>
      <c r="B33" t="s">
        <v>30</v>
      </c>
      <c r="C33" s="21">
        <v>0</v>
      </c>
      <c r="D33" s="21">
        <v>0</v>
      </c>
      <c r="E33" s="21">
        <v>0</v>
      </c>
      <c r="F33" s="21">
        <v>0</v>
      </c>
      <c r="G33" s="21">
        <v>40.666666666666657</v>
      </c>
      <c r="H33" s="21">
        <v>0</v>
      </c>
      <c r="I33" s="21">
        <v>0</v>
      </c>
      <c r="J33" s="21">
        <v>0</v>
      </c>
      <c r="K33" s="21">
        <v>0</v>
      </c>
      <c r="L33" s="21">
        <v>0</v>
      </c>
      <c r="M33" s="21">
        <v>0</v>
      </c>
      <c r="N33" s="21">
        <v>0</v>
      </c>
      <c r="O33" s="21">
        <v>30</v>
      </c>
      <c r="P33" s="21">
        <v>292</v>
      </c>
      <c r="Q33" s="29">
        <v>1.6753914257702249</v>
      </c>
      <c r="R33" s="29">
        <v>0.83769571288511246</v>
      </c>
      <c r="S33" s="21">
        <f t="shared" si="0"/>
        <v>70.666666666666657</v>
      </c>
    </row>
    <row r="34" spans="1:19" x14ac:dyDescent="0.25">
      <c r="A34">
        <v>31</v>
      </c>
      <c r="B34" t="s">
        <v>31</v>
      </c>
      <c r="C34" s="21">
        <v>101</v>
      </c>
      <c r="D34" s="21">
        <v>69</v>
      </c>
      <c r="E34" s="21">
        <v>1075.666666666667</v>
      </c>
      <c r="F34" s="21">
        <v>609.88888888888891</v>
      </c>
      <c r="G34" s="21">
        <v>0</v>
      </c>
      <c r="H34" s="21">
        <v>0</v>
      </c>
      <c r="I34" s="21">
        <v>0</v>
      </c>
      <c r="J34" s="21">
        <v>77.166666666666671</v>
      </c>
      <c r="K34" s="21">
        <v>61.857142857142847</v>
      </c>
      <c r="L34" s="21">
        <v>34</v>
      </c>
      <c r="M34" s="21">
        <v>0</v>
      </c>
      <c r="N34" s="21">
        <v>0</v>
      </c>
      <c r="O34" s="21">
        <v>0</v>
      </c>
      <c r="P34" s="21">
        <v>2703</v>
      </c>
      <c r="Q34" s="29">
        <v>2.9148922012243812</v>
      </c>
      <c r="R34" s="29">
        <v>1.4574461006121906</v>
      </c>
      <c r="S34" s="21">
        <f t="shared" si="0"/>
        <v>2028.5793650793655</v>
      </c>
    </row>
    <row r="35" spans="1:19" x14ac:dyDescent="0.25">
      <c r="A35">
        <v>32</v>
      </c>
      <c r="B35" t="s">
        <v>32</v>
      </c>
      <c r="C35" s="21">
        <v>0</v>
      </c>
      <c r="D35" s="21">
        <v>0</v>
      </c>
      <c r="E35" s="21">
        <v>0</v>
      </c>
      <c r="F35" s="21">
        <v>0</v>
      </c>
      <c r="G35" s="21">
        <v>0</v>
      </c>
      <c r="H35" s="21">
        <v>0</v>
      </c>
      <c r="I35" s="21">
        <v>0</v>
      </c>
      <c r="J35" s="21">
        <v>0</v>
      </c>
      <c r="K35" s="21">
        <v>0</v>
      </c>
      <c r="L35" s="21">
        <v>0</v>
      </c>
      <c r="M35" s="21">
        <v>0</v>
      </c>
      <c r="N35" s="21">
        <v>0</v>
      </c>
      <c r="O35" s="21">
        <v>0</v>
      </c>
      <c r="P35" s="21">
        <v>246.5</v>
      </c>
      <c r="Q35" s="29">
        <v>2.3787352231015086</v>
      </c>
      <c r="R35" s="29">
        <v>1.1893676115507543</v>
      </c>
      <c r="S35" s="21">
        <f t="shared" si="0"/>
        <v>0</v>
      </c>
    </row>
    <row r="36" spans="1:19" x14ac:dyDescent="0.25">
      <c r="A36">
        <v>33</v>
      </c>
      <c r="B36" t="s">
        <v>33</v>
      </c>
      <c r="C36" s="21">
        <v>176</v>
      </c>
      <c r="D36" s="21">
        <v>46</v>
      </c>
      <c r="E36" s="21">
        <v>1194</v>
      </c>
      <c r="F36" s="21">
        <v>582</v>
      </c>
      <c r="G36" s="21">
        <v>0</v>
      </c>
      <c r="H36" s="21">
        <v>0</v>
      </c>
      <c r="I36" s="21">
        <v>0</v>
      </c>
      <c r="J36" s="21">
        <v>88.666666666666671</v>
      </c>
      <c r="K36" s="21">
        <v>57</v>
      </c>
      <c r="L36" s="21">
        <v>31.25</v>
      </c>
      <c r="M36" s="21">
        <v>0</v>
      </c>
      <c r="N36" s="21">
        <v>35</v>
      </c>
      <c r="O36" s="21">
        <v>19.2</v>
      </c>
      <c r="P36" s="21">
        <v>46</v>
      </c>
      <c r="Q36" s="29">
        <v>1.5844277673545966</v>
      </c>
      <c r="R36" s="29">
        <v>0.79221388367729828</v>
      </c>
      <c r="S36" s="21">
        <f t="shared" si="0"/>
        <v>2229.1166666666663</v>
      </c>
    </row>
    <row r="37" spans="1:19" x14ac:dyDescent="0.25">
      <c r="A37">
        <v>34</v>
      </c>
      <c r="B37" t="s">
        <v>34</v>
      </c>
      <c r="C37" s="21">
        <v>0</v>
      </c>
      <c r="D37" s="21">
        <v>0</v>
      </c>
      <c r="E37" s="21">
        <v>0</v>
      </c>
      <c r="F37" s="21">
        <v>0</v>
      </c>
      <c r="G37" s="21">
        <v>0</v>
      </c>
      <c r="H37" s="21">
        <v>0</v>
      </c>
      <c r="I37" s="21">
        <v>0</v>
      </c>
      <c r="J37" s="21">
        <v>0</v>
      </c>
      <c r="K37" s="21">
        <v>0</v>
      </c>
      <c r="L37" s="21">
        <v>0</v>
      </c>
      <c r="M37" s="21">
        <v>0</v>
      </c>
      <c r="N37" s="21">
        <v>0</v>
      </c>
      <c r="O37" s="21">
        <v>0</v>
      </c>
      <c r="P37" s="21">
        <v>327.2</v>
      </c>
      <c r="Q37" s="29">
        <v>2.0630169934640521</v>
      </c>
      <c r="R37" s="29">
        <v>1.031508496732026</v>
      </c>
      <c r="S37" s="21">
        <f t="shared" si="0"/>
        <v>0</v>
      </c>
    </row>
    <row r="38" spans="1:19" x14ac:dyDescent="0.25">
      <c r="A38">
        <v>35</v>
      </c>
      <c r="B38" t="s">
        <v>35</v>
      </c>
      <c r="C38" s="21">
        <v>217.5</v>
      </c>
      <c r="D38" s="21">
        <v>58.5</v>
      </c>
      <c r="E38" s="21">
        <v>1096.75</v>
      </c>
      <c r="F38" s="21">
        <v>453.75</v>
      </c>
      <c r="G38" s="21">
        <v>0</v>
      </c>
      <c r="H38" s="21">
        <v>0</v>
      </c>
      <c r="I38" s="21">
        <v>0</v>
      </c>
      <c r="J38" s="21">
        <v>102.25</v>
      </c>
      <c r="K38" s="21">
        <v>66.777777777777771</v>
      </c>
      <c r="L38" s="21">
        <v>0</v>
      </c>
      <c r="M38" s="21">
        <v>870</v>
      </c>
      <c r="N38" s="21">
        <v>47</v>
      </c>
      <c r="O38" s="21">
        <v>15.75</v>
      </c>
      <c r="P38" s="21">
        <v>126</v>
      </c>
      <c r="Q38" s="29">
        <v>2.4437087087087086</v>
      </c>
      <c r="R38" s="29">
        <v>1.2218543543543543</v>
      </c>
      <c r="S38" s="21">
        <f t="shared" si="0"/>
        <v>2928.2777777777778</v>
      </c>
    </row>
    <row r="39" spans="1:19" x14ac:dyDescent="0.25">
      <c r="A39">
        <v>36</v>
      </c>
      <c r="B39" t="s">
        <v>36</v>
      </c>
      <c r="C39" s="21">
        <v>0</v>
      </c>
      <c r="D39" s="21">
        <v>0</v>
      </c>
      <c r="E39" s="21">
        <v>0</v>
      </c>
      <c r="F39" s="21">
        <v>0</v>
      </c>
      <c r="G39" s="21">
        <v>0</v>
      </c>
      <c r="H39" s="21">
        <v>0</v>
      </c>
      <c r="I39" s="21">
        <v>5130.909090909091</v>
      </c>
      <c r="J39" s="21">
        <v>0</v>
      </c>
      <c r="K39" s="21">
        <v>0</v>
      </c>
      <c r="L39" s="21">
        <v>0</v>
      </c>
      <c r="M39" s="21">
        <v>0</v>
      </c>
      <c r="N39" s="21">
        <v>0</v>
      </c>
      <c r="O39" s="21">
        <v>0</v>
      </c>
      <c r="P39" s="21">
        <v>168</v>
      </c>
      <c r="Q39" s="29">
        <v>2.3156544898563114</v>
      </c>
      <c r="R39" s="29">
        <v>1.1578272449281557</v>
      </c>
      <c r="S39" s="21">
        <f t="shared" si="0"/>
        <v>5130.909090909091</v>
      </c>
    </row>
    <row r="40" spans="1:19" x14ac:dyDescent="0.25">
      <c r="A40">
        <v>37</v>
      </c>
      <c r="B40" t="s">
        <v>37</v>
      </c>
      <c r="C40" s="21">
        <v>0</v>
      </c>
      <c r="D40" s="21">
        <v>0</v>
      </c>
      <c r="E40" s="21">
        <v>0</v>
      </c>
      <c r="F40" s="21">
        <v>0</v>
      </c>
      <c r="G40" s="21">
        <v>0</v>
      </c>
      <c r="H40" s="21">
        <v>0</v>
      </c>
      <c r="I40" s="21">
        <v>0</v>
      </c>
      <c r="J40" s="21">
        <v>0</v>
      </c>
      <c r="K40" s="21">
        <v>0</v>
      </c>
      <c r="L40" s="21">
        <v>0</v>
      </c>
      <c r="M40" s="21">
        <v>0</v>
      </c>
      <c r="N40" s="21">
        <v>0</v>
      </c>
      <c r="O40" s="21">
        <v>0</v>
      </c>
      <c r="P40" s="21">
        <v>702.66666666666663</v>
      </c>
      <c r="Q40" s="29">
        <v>2.4238317305780712</v>
      </c>
      <c r="R40" s="29">
        <v>1.2119158652890356</v>
      </c>
      <c r="S40" s="21">
        <f t="shared" si="0"/>
        <v>0</v>
      </c>
    </row>
    <row r="41" spans="1:19" x14ac:dyDescent="0.25">
      <c r="A41">
        <v>38</v>
      </c>
      <c r="B41" t="s">
        <v>38</v>
      </c>
      <c r="C41" s="21">
        <v>0</v>
      </c>
      <c r="D41" s="21">
        <v>0</v>
      </c>
      <c r="E41" s="21">
        <v>986.2</v>
      </c>
      <c r="F41" s="21">
        <v>405.2</v>
      </c>
      <c r="G41" s="21">
        <v>0</v>
      </c>
      <c r="H41" s="21">
        <v>0</v>
      </c>
      <c r="I41" s="21">
        <v>0</v>
      </c>
      <c r="J41" s="21">
        <v>0</v>
      </c>
      <c r="K41" s="21">
        <v>29</v>
      </c>
      <c r="L41" s="21">
        <v>0</v>
      </c>
      <c r="M41" s="21">
        <v>0</v>
      </c>
      <c r="N41" s="21">
        <v>37.5</v>
      </c>
      <c r="O41" s="21">
        <v>17</v>
      </c>
      <c r="P41" s="21">
        <v>63</v>
      </c>
      <c r="Q41" s="29">
        <v>2.2964975303098338</v>
      </c>
      <c r="R41" s="29">
        <v>1.1482487651549169</v>
      </c>
      <c r="S41" s="21">
        <f t="shared" si="0"/>
        <v>1474.9</v>
      </c>
    </row>
    <row r="42" spans="1:19" x14ac:dyDescent="0.25">
      <c r="A42">
        <v>39</v>
      </c>
      <c r="B42" t="s">
        <v>39</v>
      </c>
      <c r="C42" s="21">
        <v>0</v>
      </c>
      <c r="D42" s="21">
        <v>0</v>
      </c>
      <c r="E42" s="21">
        <v>0</v>
      </c>
      <c r="F42" s="21">
        <v>0</v>
      </c>
      <c r="G42" s="21">
        <v>69</v>
      </c>
      <c r="H42" s="21">
        <v>0</v>
      </c>
      <c r="I42" s="21">
        <v>0</v>
      </c>
      <c r="J42" s="21">
        <v>0</v>
      </c>
      <c r="K42" s="21">
        <v>0</v>
      </c>
      <c r="L42" s="21">
        <v>0</v>
      </c>
      <c r="M42" s="21">
        <v>0</v>
      </c>
      <c r="N42" s="21">
        <v>0</v>
      </c>
      <c r="O42" s="21">
        <v>25</v>
      </c>
      <c r="P42" s="21">
        <v>206.5</v>
      </c>
      <c r="Q42" s="29">
        <v>1.8664815233420522</v>
      </c>
      <c r="R42" s="29">
        <v>0.9332407616710261</v>
      </c>
      <c r="S42" s="21">
        <f t="shared" si="0"/>
        <v>94</v>
      </c>
    </row>
    <row r="43" spans="1:19" x14ac:dyDescent="0.25">
      <c r="A43">
        <v>40</v>
      </c>
      <c r="B43" t="s">
        <v>40</v>
      </c>
      <c r="C43" s="21">
        <v>0</v>
      </c>
      <c r="D43" s="21">
        <v>112.3333333333333</v>
      </c>
      <c r="E43" s="21">
        <v>764.5</v>
      </c>
      <c r="F43" s="21">
        <v>419.25</v>
      </c>
      <c r="G43" s="21">
        <v>0</v>
      </c>
      <c r="H43" s="21">
        <v>2889.2857142857142</v>
      </c>
      <c r="I43" s="21">
        <v>0</v>
      </c>
      <c r="J43" s="21">
        <v>62</v>
      </c>
      <c r="K43" s="21">
        <v>37.25</v>
      </c>
      <c r="L43" s="21">
        <v>0</v>
      </c>
      <c r="M43" s="21">
        <v>0</v>
      </c>
      <c r="N43" s="21">
        <v>33</v>
      </c>
      <c r="O43" s="21">
        <v>22</v>
      </c>
      <c r="P43" s="21">
        <v>15</v>
      </c>
      <c r="Q43" s="29">
        <v>1.5950956937799043</v>
      </c>
      <c r="R43" s="29">
        <v>0.79754784688995217</v>
      </c>
      <c r="S43" s="21">
        <f t="shared" si="0"/>
        <v>4339.6190476190477</v>
      </c>
    </row>
    <row r="44" spans="1:19" x14ac:dyDescent="0.25">
      <c r="A44">
        <v>41</v>
      </c>
      <c r="B44" t="s">
        <v>41</v>
      </c>
      <c r="C44" s="21">
        <v>0</v>
      </c>
      <c r="D44" s="21">
        <v>0</v>
      </c>
      <c r="E44" s="21">
        <v>0</v>
      </c>
      <c r="F44" s="21">
        <v>0</v>
      </c>
      <c r="G44" s="21">
        <v>36</v>
      </c>
      <c r="H44" s="21">
        <v>0</v>
      </c>
      <c r="I44" s="21">
        <v>0</v>
      </c>
      <c r="J44" s="21">
        <v>0</v>
      </c>
      <c r="K44" s="21">
        <v>20</v>
      </c>
      <c r="L44" s="21">
        <v>0</v>
      </c>
      <c r="M44" s="21">
        <v>0</v>
      </c>
      <c r="N44" s="21">
        <v>0</v>
      </c>
      <c r="O44" s="21">
        <v>19.333333333333329</v>
      </c>
      <c r="P44" s="21">
        <v>85</v>
      </c>
      <c r="Q44" s="29">
        <v>1.2883052814857807</v>
      </c>
      <c r="R44" s="29">
        <v>0.64415264074289036</v>
      </c>
      <c r="S44" s="21">
        <f t="shared" si="0"/>
        <v>75.333333333333329</v>
      </c>
    </row>
    <row r="45" spans="1:19" x14ac:dyDescent="0.25">
      <c r="A45">
        <v>42</v>
      </c>
      <c r="B45" t="s">
        <v>42</v>
      </c>
      <c r="C45" s="21">
        <v>0</v>
      </c>
      <c r="D45" s="21">
        <v>61</v>
      </c>
      <c r="E45" s="21">
        <v>0</v>
      </c>
      <c r="F45" s="21">
        <v>267</v>
      </c>
      <c r="G45" s="21">
        <v>32.111111111111107</v>
      </c>
      <c r="H45" s="21">
        <v>0</v>
      </c>
      <c r="I45" s="21">
        <v>0</v>
      </c>
      <c r="J45" s="21">
        <v>0</v>
      </c>
      <c r="K45" s="21">
        <v>32.6</v>
      </c>
      <c r="L45" s="21">
        <v>0</v>
      </c>
      <c r="M45" s="21">
        <v>0</v>
      </c>
      <c r="N45" s="21">
        <v>0</v>
      </c>
      <c r="O45" s="21">
        <v>20.5</v>
      </c>
      <c r="P45" s="21">
        <v>134</v>
      </c>
      <c r="Q45" s="29">
        <v>1.3373292402148886</v>
      </c>
      <c r="R45" s="29">
        <v>0.66866462010744432</v>
      </c>
      <c r="S45" s="21">
        <f t="shared" si="0"/>
        <v>413.21111111111111</v>
      </c>
    </row>
    <row r="46" spans="1:19" x14ac:dyDescent="0.25">
      <c r="A46">
        <v>43</v>
      </c>
      <c r="B46" t="s">
        <v>43</v>
      </c>
      <c r="C46" s="21">
        <v>0</v>
      </c>
      <c r="D46" s="21">
        <v>82</v>
      </c>
      <c r="E46" s="21">
        <v>0</v>
      </c>
      <c r="F46" s="21">
        <v>1204</v>
      </c>
      <c r="G46" s="21">
        <v>50.81818181818182</v>
      </c>
      <c r="H46" s="21">
        <v>0</v>
      </c>
      <c r="I46" s="21">
        <v>0</v>
      </c>
      <c r="J46" s="21">
        <v>0</v>
      </c>
      <c r="K46" s="21">
        <v>61.615384615384613</v>
      </c>
      <c r="L46" s="21">
        <v>0</v>
      </c>
      <c r="M46" s="21">
        <v>0</v>
      </c>
      <c r="N46" s="21">
        <v>0</v>
      </c>
      <c r="O46" s="21">
        <v>55</v>
      </c>
      <c r="P46" s="21">
        <v>492</v>
      </c>
      <c r="Q46" s="29">
        <v>1.7686428270094547</v>
      </c>
      <c r="R46" s="29">
        <v>0.88432141350472737</v>
      </c>
      <c r="S46" s="21">
        <f t="shared" si="0"/>
        <v>1453.4335664335663</v>
      </c>
    </row>
    <row r="47" spans="1:19" x14ac:dyDescent="0.25">
      <c r="A47">
        <v>44</v>
      </c>
      <c r="B47" t="s">
        <v>44</v>
      </c>
      <c r="C47" s="21">
        <v>0</v>
      </c>
      <c r="D47" s="21">
        <v>0</v>
      </c>
      <c r="E47" s="21">
        <v>1227.5555555555561</v>
      </c>
      <c r="F47" s="21">
        <v>430.77777777777783</v>
      </c>
      <c r="G47" s="21">
        <v>0</v>
      </c>
      <c r="H47" s="21">
        <v>2509.75</v>
      </c>
      <c r="I47" s="21">
        <v>0</v>
      </c>
      <c r="J47" s="21">
        <v>0</v>
      </c>
      <c r="K47" s="21">
        <v>46.5</v>
      </c>
      <c r="L47" s="21">
        <v>0</v>
      </c>
      <c r="M47" s="21">
        <v>0</v>
      </c>
      <c r="N47" s="21">
        <v>36.666666666666657</v>
      </c>
      <c r="O47" s="21">
        <v>13</v>
      </c>
      <c r="P47" s="21">
        <v>50</v>
      </c>
      <c r="Q47" s="29">
        <v>1.5286723900773134</v>
      </c>
      <c r="R47" s="29">
        <v>0.76433619503865668</v>
      </c>
      <c r="S47" s="21">
        <f t="shared" si="0"/>
        <v>4264.2500000000009</v>
      </c>
    </row>
    <row r="48" spans="1:19" x14ac:dyDescent="0.25">
      <c r="A48">
        <v>45</v>
      </c>
      <c r="B48" t="s">
        <v>45</v>
      </c>
      <c r="C48" s="21">
        <v>148</v>
      </c>
      <c r="D48" s="21">
        <v>92.5</v>
      </c>
      <c r="E48" s="21">
        <v>0</v>
      </c>
      <c r="F48" s="21">
        <v>1011</v>
      </c>
      <c r="G48" s="21">
        <v>0</v>
      </c>
      <c r="H48" s="21">
        <v>0</v>
      </c>
      <c r="I48" s="21">
        <v>7880</v>
      </c>
      <c r="J48" s="21">
        <v>0</v>
      </c>
      <c r="K48" s="21">
        <v>57</v>
      </c>
      <c r="L48" s="21">
        <v>24</v>
      </c>
      <c r="M48" s="21">
        <v>0</v>
      </c>
      <c r="N48" s="21">
        <v>0</v>
      </c>
      <c r="O48" s="21">
        <v>31</v>
      </c>
      <c r="P48" s="21">
        <v>181</v>
      </c>
      <c r="Q48" s="29">
        <v>2.3871901125360395</v>
      </c>
      <c r="R48" s="29">
        <v>1.1935950562680198</v>
      </c>
      <c r="S48" s="21">
        <f t="shared" si="0"/>
        <v>9243.5</v>
      </c>
    </row>
    <row r="49" spans="1:19" x14ac:dyDescent="0.25">
      <c r="A49">
        <v>46</v>
      </c>
      <c r="B49" t="s">
        <v>46</v>
      </c>
      <c r="C49" s="21">
        <v>0</v>
      </c>
      <c r="D49" s="21">
        <v>0</v>
      </c>
      <c r="E49" s="21">
        <v>0</v>
      </c>
      <c r="F49" s="21">
        <v>0</v>
      </c>
      <c r="G49" s="21">
        <v>33</v>
      </c>
      <c r="H49" s="21">
        <v>0</v>
      </c>
      <c r="I49" s="21">
        <v>0</v>
      </c>
      <c r="J49" s="21">
        <v>0</v>
      </c>
      <c r="K49" s="21">
        <v>0</v>
      </c>
      <c r="L49" s="21">
        <v>0</v>
      </c>
      <c r="M49" s="21">
        <v>0</v>
      </c>
      <c r="N49" s="21">
        <v>0</v>
      </c>
      <c r="O49" s="21">
        <v>17</v>
      </c>
      <c r="P49" s="21">
        <v>245</v>
      </c>
      <c r="Q49" s="29">
        <v>2.0294981060606059</v>
      </c>
      <c r="R49" s="29">
        <v>1.0147490530303029</v>
      </c>
      <c r="S49" s="21">
        <f t="shared" si="0"/>
        <v>50</v>
      </c>
    </row>
    <row r="50" spans="1:19" x14ac:dyDescent="0.25">
      <c r="A50">
        <v>47</v>
      </c>
      <c r="B50" t="s">
        <v>47</v>
      </c>
      <c r="C50" s="21">
        <v>0</v>
      </c>
      <c r="D50" s="21">
        <v>0</v>
      </c>
      <c r="E50" s="21">
        <v>0</v>
      </c>
      <c r="F50" s="21">
        <v>658.33333333333337</v>
      </c>
      <c r="G50" s="21">
        <v>45.75</v>
      </c>
      <c r="H50" s="21">
        <v>2618.25</v>
      </c>
      <c r="I50" s="21">
        <v>0</v>
      </c>
      <c r="J50" s="21">
        <v>0</v>
      </c>
      <c r="K50" s="21">
        <v>0</v>
      </c>
      <c r="L50" s="21">
        <v>0</v>
      </c>
      <c r="M50" s="21">
        <v>0</v>
      </c>
      <c r="N50" s="21">
        <v>0</v>
      </c>
      <c r="O50" s="21">
        <v>33.6</v>
      </c>
      <c r="P50" s="21">
        <v>750</v>
      </c>
      <c r="Q50" s="29">
        <v>2.2555446695807584</v>
      </c>
      <c r="R50" s="29">
        <v>1.1277723347903792</v>
      </c>
      <c r="S50" s="21">
        <f t="shared" si="0"/>
        <v>3355.9333333333334</v>
      </c>
    </row>
    <row r="51" spans="1:19" x14ac:dyDescent="0.25">
      <c r="A51">
        <v>48</v>
      </c>
      <c r="B51" t="s">
        <v>48</v>
      </c>
      <c r="C51" s="21">
        <v>0</v>
      </c>
      <c r="D51" s="21">
        <v>104.5</v>
      </c>
      <c r="E51" s="21">
        <v>1017.3</v>
      </c>
      <c r="F51" s="21">
        <v>403.7</v>
      </c>
      <c r="G51" s="21">
        <v>46</v>
      </c>
      <c r="H51" s="21">
        <v>0</v>
      </c>
      <c r="I51" s="21">
        <v>0</v>
      </c>
      <c r="J51" s="21">
        <v>50</v>
      </c>
      <c r="K51" s="21">
        <v>39.333333333333343</v>
      </c>
      <c r="L51" s="21">
        <v>0</v>
      </c>
      <c r="M51" s="21">
        <v>0</v>
      </c>
      <c r="N51" s="21">
        <v>50</v>
      </c>
      <c r="O51" s="21">
        <v>26.4</v>
      </c>
      <c r="P51" s="21">
        <v>64</v>
      </c>
      <c r="Q51" s="29">
        <v>1.9141256641256641</v>
      </c>
      <c r="R51" s="29">
        <v>0.95706283206283205</v>
      </c>
      <c r="S51" s="21">
        <f t="shared" si="0"/>
        <v>1737.2333333333333</v>
      </c>
    </row>
    <row r="52" spans="1:19" x14ac:dyDescent="0.25">
      <c r="A52">
        <v>49</v>
      </c>
      <c r="B52" t="s">
        <v>49</v>
      </c>
      <c r="C52" s="21">
        <v>0</v>
      </c>
      <c r="D52" s="21">
        <v>79</v>
      </c>
      <c r="E52" s="21">
        <v>0</v>
      </c>
      <c r="F52" s="21">
        <v>0</v>
      </c>
      <c r="G52" s="21">
        <v>62.733333333333327</v>
      </c>
      <c r="H52" s="21">
        <v>0</v>
      </c>
      <c r="I52" s="21">
        <v>0</v>
      </c>
      <c r="J52" s="21">
        <v>0</v>
      </c>
      <c r="K52" s="21">
        <v>52.642857142857153</v>
      </c>
      <c r="L52" s="21">
        <v>24</v>
      </c>
      <c r="M52" s="21">
        <v>0</v>
      </c>
      <c r="N52" s="21">
        <v>0</v>
      </c>
      <c r="O52" s="21">
        <v>40</v>
      </c>
      <c r="P52" s="21">
        <v>248</v>
      </c>
      <c r="Q52" s="29">
        <v>1.7241907261592302</v>
      </c>
      <c r="R52" s="29">
        <v>0.8620953630796151</v>
      </c>
      <c r="S52" s="21">
        <f t="shared" si="0"/>
        <v>258.37619047619046</v>
      </c>
    </row>
    <row r="53" spans="1:19" x14ac:dyDescent="0.25">
      <c r="A53">
        <v>50</v>
      </c>
      <c r="B53" t="s">
        <v>50</v>
      </c>
      <c r="C53" s="21">
        <v>0</v>
      </c>
      <c r="D53" s="21">
        <v>35</v>
      </c>
      <c r="E53" s="21">
        <v>0</v>
      </c>
      <c r="F53" s="21">
        <v>608</v>
      </c>
      <c r="G53" s="21">
        <v>44.785714285714278</v>
      </c>
      <c r="H53" s="21">
        <v>0</v>
      </c>
      <c r="I53" s="21">
        <v>0</v>
      </c>
      <c r="J53" s="21">
        <v>0</v>
      </c>
      <c r="K53" s="21">
        <v>46.2</v>
      </c>
      <c r="L53" s="21">
        <v>0</v>
      </c>
      <c r="M53" s="21">
        <v>0</v>
      </c>
      <c r="N53" s="21">
        <v>50</v>
      </c>
      <c r="O53" s="21">
        <v>36.333333333333343</v>
      </c>
      <c r="P53" s="21">
        <v>220</v>
      </c>
      <c r="Q53" s="29">
        <v>1.7839370518670268</v>
      </c>
      <c r="R53" s="29">
        <v>0.89196852593351339</v>
      </c>
      <c r="S53" s="21">
        <f t="shared" si="0"/>
        <v>820.31904761904764</v>
      </c>
    </row>
    <row r="54" spans="1:19" x14ac:dyDescent="0.25">
      <c r="A54">
        <v>51</v>
      </c>
      <c r="B54" t="s">
        <v>51</v>
      </c>
      <c r="C54" s="21">
        <v>0</v>
      </c>
      <c r="D54" s="21">
        <v>0</v>
      </c>
      <c r="E54" s="21">
        <v>0</v>
      </c>
      <c r="F54" s="21">
        <v>397.1</v>
      </c>
      <c r="G54" s="21">
        <v>0</v>
      </c>
      <c r="H54" s="21">
        <v>0</v>
      </c>
      <c r="I54" s="21">
        <v>0</v>
      </c>
      <c r="J54" s="21">
        <v>0</v>
      </c>
      <c r="K54" s="21">
        <v>0</v>
      </c>
      <c r="L54" s="21">
        <v>0</v>
      </c>
      <c r="M54" s="21">
        <v>0</v>
      </c>
      <c r="N54" s="21">
        <v>0</v>
      </c>
      <c r="O54" s="21">
        <v>17</v>
      </c>
      <c r="P54" s="21">
        <v>47</v>
      </c>
      <c r="Q54" s="29">
        <v>2.1747121689297333</v>
      </c>
      <c r="R54" s="29">
        <v>1.0873560844648666</v>
      </c>
      <c r="S54" s="21">
        <f t="shared" si="0"/>
        <v>414.1</v>
      </c>
    </row>
    <row r="55" spans="1:19" x14ac:dyDescent="0.25">
      <c r="A55">
        <v>52</v>
      </c>
      <c r="B55" t="s">
        <v>52</v>
      </c>
      <c r="C55" s="21">
        <v>0</v>
      </c>
      <c r="D55" s="21">
        <v>0</v>
      </c>
      <c r="E55" s="21">
        <v>0</v>
      </c>
      <c r="F55" s="21">
        <v>0</v>
      </c>
      <c r="G55" s="21">
        <v>0</v>
      </c>
      <c r="H55" s="21">
        <v>0</v>
      </c>
      <c r="I55" s="21">
        <v>0</v>
      </c>
      <c r="J55" s="21">
        <v>0</v>
      </c>
      <c r="K55" s="21">
        <v>0</v>
      </c>
      <c r="L55" s="21">
        <v>0</v>
      </c>
      <c r="M55" s="21">
        <v>0</v>
      </c>
      <c r="N55" s="21">
        <v>0</v>
      </c>
      <c r="O55" s="21">
        <v>0</v>
      </c>
      <c r="P55" s="21">
        <v>80</v>
      </c>
      <c r="Q55" s="29">
        <v>0</v>
      </c>
      <c r="R55" s="29">
        <v>0</v>
      </c>
      <c r="S55" s="21">
        <f t="shared" si="0"/>
        <v>0</v>
      </c>
    </row>
    <row r="56" spans="1:19" x14ac:dyDescent="0.25">
      <c r="A56">
        <v>53</v>
      </c>
      <c r="B56" t="s">
        <v>53</v>
      </c>
      <c r="C56" s="21">
        <v>0</v>
      </c>
      <c r="D56" s="21">
        <v>0</v>
      </c>
      <c r="E56" s="21">
        <v>0</v>
      </c>
      <c r="F56" s="21">
        <v>0</v>
      </c>
      <c r="G56" s="21">
        <v>0</v>
      </c>
      <c r="H56" s="21">
        <v>0</v>
      </c>
      <c r="I56" s="21">
        <v>0</v>
      </c>
      <c r="J56" s="21">
        <v>0</v>
      </c>
      <c r="K56" s="21">
        <v>0</v>
      </c>
      <c r="L56" s="21">
        <v>0</v>
      </c>
      <c r="M56" s="21">
        <v>0</v>
      </c>
      <c r="N56" s="21">
        <v>0</v>
      </c>
      <c r="O56" s="21">
        <v>0</v>
      </c>
      <c r="P56" s="21">
        <v>0</v>
      </c>
      <c r="Q56" s="29">
        <v>2.7108173076923077</v>
      </c>
      <c r="R56" s="29">
        <v>1.3554086538461538</v>
      </c>
      <c r="S56" s="21">
        <f t="shared" si="0"/>
        <v>0</v>
      </c>
    </row>
    <row r="57" spans="1:19" x14ac:dyDescent="0.25">
      <c r="A57">
        <v>54</v>
      </c>
      <c r="B57" t="s">
        <v>54</v>
      </c>
      <c r="C57" s="21">
        <v>0</v>
      </c>
      <c r="D57" s="21">
        <v>140.33333333333329</v>
      </c>
      <c r="E57" s="21">
        <v>906.4</v>
      </c>
      <c r="F57" s="21">
        <v>378.8</v>
      </c>
      <c r="G57" s="21">
        <v>0</v>
      </c>
      <c r="H57" s="21">
        <v>0</v>
      </c>
      <c r="I57" s="21">
        <v>0</v>
      </c>
      <c r="J57" s="21">
        <v>70.333333333333329</v>
      </c>
      <c r="K57" s="21">
        <v>43</v>
      </c>
      <c r="L57" s="21">
        <v>0</v>
      </c>
      <c r="M57" s="21">
        <v>605</v>
      </c>
      <c r="N57" s="21">
        <v>34.75</v>
      </c>
      <c r="O57" s="21">
        <v>17</v>
      </c>
      <c r="P57" s="21">
        <v>40</v>
      </c>
      <c r="Q57" s="29">
        <v>2.0381929351763306</v>
      </c>
      <c r="R57" s="29">
        <v>1.0190964675881653</v>
      </c>
      <c r="S57" s="21">
        <f t="shared" si="0"/>
        <v>2195.6166666666668</v>
      </c>
    </row>
    <row r="58" spans="1:19" x14ac:dyDescent="0.25">
      <c r="A58">
        <v>55</v>
      </c>
      <c r="B58" t="s">
        <v>55</v>
      </c>
      <c r="C58" s="21">
        <v>0</v>
      </c>
      <c r="D58" s="21">
        <v>0</v>
      </c>
      <c r="E58" s="21">
        <v>0</v>
      </c>
      <c r="F58" s="21">
        <v>0</v>
      </c>
      <c r="G58" s="21">
        <v>0</v>
      </c>
      <c r="H58" s="21">
        <v>0</v>
      </c>
      <c r="I58" s="21">
        <v>0</v>
      </c>
      <c r="J58" s="21">
        <v>0</v>
      </c>
      <c r="K58" s="21">
        <v>0</v>
      </c>
      <c r="L58" s="21">
        <v>0</v>
      </c>
      <c r="M58" s="21">
        <v>0</v>
      </c>
      <c r="N58" s="21">
        <v>0</v>
      </c>
      <c r="O58" s="21">
        <v>0</v>
      </c>
      <c r="P58" s="21">
        <v>49</v>
      </c>
      <c r="Q58" s="29">
        <v>3.8042154873339005</v>
      </c>
      <c r="R58" s="29">
        <v>1.9021077436669502</v>
      </c>
      <c r="S58" s="21">
        <f t="shared" si="0"/>
        <v>0</v>
      </c>
    </row>
    <row r="59" spans="1:19" x14ac:dyDescent="0.25">
      <c r="A59">
        <v>56</v>
      </c>
      <c r="B59" t="s">
        <v>56</v>
      </c>
      <c r="C59" s="21">
        <v>197</v>
      </c>
      <c r="D59" s="21">
        <v>73.333333333333329</v>
      </c>
      <c r="E59" s="21">
        <v>0</v>
      </c>
      <c r="F59" s="21">
        <v>542.5</v>
      </c>
      <c r="G59" s="21">
        <v>0</v>
      </c>
      <c r="H59" s="21">
        <v>0</v>
      </c>
      <c r="I59" s="21">
        <v>0</v>
      </c>
      <c r="J59" s="21">
        <v>90.333333333333329</v>
      </c>
      <c r="K59" s="21">
        <v>65.75</v>
      </c>
      <c r="L59" s="21">
        <v>0</v>
      </c>
      <c r="M59" s="21">
        <v>1478.3333333333335</v>
      </c>
      <c r="N59" s="21">
        <v>54.875</v>
      </c>
      <c r="O59" s="21">
        <v>17.75</v>
      </c>
      <c r="P59" s="21">
        <v>46</v>
      </c>
      <c r="Q59" s="29">
        <v>2.9598817733990148</v>
      </c>
      <c r="R59" s="29">
        <v>1.4799408866995074</v>
      </c>
      <c r="S59" s="21">
        <f t="shared" si="0"/>
        <v>2519.875</v>
      </c>
    </row>
    <row r="60" spans="1:19" x14ac:dyDescent="0.25">
      <c r="A60">
        <v>57</v>
      </c>
      <c r="B60" t="s">
        <v>57</v>
      </c>
      <c r="C60" s="21">
        <v>0</v>
      </c>
      <c r="D60" s="21">
        <v>95</v>
      </c>
      <c r="E60" s="21">
        <v>0</v>
      </c>
      <c r="F60" s="21">
        <v>0</v>
      </c>
      <c r="G60" s="21">
        <v>0</v>
      </c>
      <c r="H60" s="21">
        <v>0</v>
      </c>
      <c r="I60" s="21">
        <v>0</v>
      </c>
      <c r="J60" s="21">
        <v>0</v>
      </c>
      <c r="K60" s="21">
        <v>0</v>
      </c>
      <c r="L60" s="21">
        <v>24</v>
      </c>
      <c r="M60" s="21">
        <v>0</v>
      </c>
      <c r="N60" s="21">
        <v>0</v>
      </c>
      <c r="O60" s="21">
        <v>49.5</v>
      </c>
      <c r="P60" s="21">
        <v>237.5</v>
      </c>
      <c r="Q60" s="29">
        <v>1.8912248473405793</v>
      </c>
      <c r="R60" s="29">
        <v>0.94561242367028964</v>
      </c>
      <c r="S60" s="21">
        <f t="shared" si="0"/>
        <v>168.5</v>
      </c>
    </row>
    <row r="61" spans="1:19" x14ac:dyDescent="0.25">
      <c r="A61">
        <v>58</v>
      </c>
      <c r="B61" t="s">
        <v>58</v>
      </c>
      <c r="C61" s="21">
        <v>0</v>
      </c>
      <c r="D61" s="21">
        <v>0</v>
      </c>
      <c r="E61" s="21">
        <v>1076.8888888888889</v>
      </c>
      <c r="F61" s="21">
        <v>395.22222222222217</v>
      </c>
      <c r="G61" s="21">
        <v>0</v>
      </c>
      <c r="H61" s="21">
        <v>3089</v>
      </c>
      <c r="I61" s="21">
        <v>0</v>
      </c>
      <c r="J61" s="21">
        <v>68</v>
      </c>
      <c r="K61" s="21">
        <v>38.5</v>
      </c>
      <c r="L61" s="21">
        <v>0</v>
      </c>
      <c r="M61" s="21">
        <v>873.5</v>
      </c>
      <c r="N61" s="21">
        <v>53.666666666666657</v>
      </c>
      <c r="O61" s="21">
        <v>21.333333333333329</v>
      </c>
      <c r="P61" s="21">
        <v>108</v>
      </c>
      <c r="Q61" s="29">
        <v>1.9100563038985103</v>
      </c>
      <c r="R61" s="29">
        <v>0.95502815194925517</v>
      </c>
      <c r="S61" s="21">
        <f t="shared" si="0"/>
        <v>5616.1111111111113</v>
      </c>
    </row>
    <row r="62" spans="1:19" x14ac:dyDescent="0.25">
      <c r="A62">
        <v>59</v>
      </c>
      <c r="B62" t="s">
        <v>59</v>
      </c>
      <c r="C62" s="21">
        <v>184.33333333333329</v>
      </c>
      <c r="D62" s="21">
        <v>69</v>
      </c>
      <c r="E62" s="21">
        <v>863.66666666666663</v>
      </c>
      <c r="F62" s="21">
        <v>607</v>
      </c>
      <c r="G62" s="21">
        <v>34</v>
      </c>
      <c r="H62" s="21">
        <v>0</v>
      </c>
      <c r="I62" s="21">
        <v>0</v>
      </c>
      <c r="J62" s="21">
        <v>84.6</v>
      </c>
      <c r="K62" s="21">
        <v>55.307692307692307</v>
      </c>
      <c r="L62" s="21">
        <v>0</v>
      </c>
      <c r="M62" s="21">
        <v>2930</v>
      </c>
      <c r="N62" s="21">
        <v>45.6</v>
      </c>
      <c r="O62" s="21">
        <v>20.8</v>
      </c>
      <c r="P62" s="21">
        <v>0</v>
      </c>
      <c r="Q62" s="29">
        <v>2.1849878182541764</v>
      </c>
      <c r="R62" s="29">
        <v>1.0924939091270882</v>
      </c>
      <c r="S62" s="21">
        <f t="shared" si="0"/>
        <v>4894.3076923076924</v>
      </c>
    </row>
    <row r="63" spans="1:19" x14ac:dyDescent="0.25">
      <c r="A63">
        <v>60</v>
      </c>
      <c r="B63" t="s">
        <v>60</v>
      </c>
      <c r="C63" s="21">
        <v>0</v>
      </c>
      <c r="D63" s="21">
        <v>71</v>
      </c>
      <c r="E63" s="21">
        <v>0</v>
      </c>
      <c r="F63" s="21">
        <v>330</v>
      </c>
      <c r="G63" s="21">
        <v>0</v>
      </c>
      <c r="H63" s="21">
        <v>0</v>
      </c>
      <c r="I63" s="21">
        <v>0</v>
      </c>
      <c r="J63" s="21">
        <v>0</v>
      </c>
      <c r="K63" s="21">
        <v>90</v>
      </c>
      <c r="L63" s="21">
        <v>28.333333333333329</v>
      </c>
      <c r="M63" s="21">
        <v>0</v>
      </c>
      <c r="N63" s="21">
        <v>0</v>
      </c>
      <c r="O63" s="21">
        <v>55.142857142857153</v>
      </c>
      <c r="P63" s="21">
        <v>143</v>
      </c>
      <c r="Q63" s="29">
        <v>2.3600441652091497</v>
      </c>
      <c r="R63" s="29">
        <v>1.1800220826045749</v>
      </c>
      <c r="S63" s="21">
        <f t="shared" si="0"/>
        <v>574.47619047619048</v>
      </c>
    </row>
    <row r="64" spans="1:19" x14ac:dyDescent="0.25">
      <c r="A64">
        <v>61</v>
      </c>
      <c r="B64" t="s">
        <v>61</v>
      </c>
      <c r="C64" s="21">
        <v>0</v>
      </c>
      <c r="D64" s="21">
        <v>43.666666666666657</v>
      </c>
      <c r="E64" s="21">
        <v>0</v>
      </c>
      <c r="F64" s="21">
        <v>0</v>
      </c>
      <c r="G64" s="21">
        <v>52.285714285714278</v>
      </c>
      <c r="H64" s="21">
        <v>0</v>
      </c>
      <c r="I64" s="21">
        <v>0</v>
      </c>
      <c r="J64" s="21">
        <v>0</v>
      </c>
      <c r="K64" s="21">
        <v>40.333333333333343</v>
      </c>
      <c r="L64" s="21">
        <v>12</v>
      </c>
      <c r="M64" s="21">
        <v>0</v>
      </c>
      <c r="N64" s="21">
        <v>0</v>
      </c>
      <c r="O64" s="21">
        <v>28.6</v>
      </c>
      <c r="P64" s="21">
        <v>313</v>
      </c>
      <c r="Q64" s="29">
        <v>1.8460438592115982</v>
      </c>
      <c r="R64" s="29">
        <v>0.9230219296057991</v>
      </c>
      <c r="S64" s="21">
        <f t="shared" si="0"/>
        <v>176.88571428571427</v>
      </c>
    </row>
    <row r="65" spans="1:19" x14ac:dyDescent="0.25">
      <c r="A65">
        <v>62</v>
      </c>
      <c r="B65" t="s">
        <v>62</v>
      </c>
      <c r="C65" s="21">
        <v>0</v>
      </c>
      <c r="D65" s="21">
        <v>66.333333333333329</v>
      </c>
      <c r="E65" s="21">
        <v>0</v>
      </c>
      <c r="F65" s="21">
        <v>672</v>
      </c>
      <c r="G65" s="21">
        <v>0</v>
      </c>
      <c r="H65" s="21">
        <v>0</v>
      </c>
      <c r="I65" s="21">
        <v>0</v>
      </c>
      <c r="J65" s="21">
        <v>0</v>
      </c>
      <c r="K65" s="21">
        <v>0</v>
      </c>
      <c r="L65" s="21">
        <v>0</v>
      </c>
      <c r="M65" s="21">
        <v>0</v>
      </c>
      <c r="N65" s="21">
        <v>0</v>
      </c>
      <c r="O65" s="21">
        <v>24</v>
      </c>
      <c r="P65" s="21">
        <v>221</v>
      </c>
      <c r="Q65" s="29">
        <v>1.8212844594081463</v>
      </c>
      <c r="R65" s="29">
        <v>0.91064222970407316</v>
      </c>
      <c r="S65" s="21">
        <f t="shared" si="0"/>
        <v>762.33333333333337</v>
      </c>
    </row>
    <row r="66" spans="1:19" x14ac:dyDescent="0.25">
      <c r="A66">
        <v>63</v>
      </c>
      <c r="B66" t="s">
        <v>63</v>
      </c>
      <c r="C66" s="21">
        <v>0</v>
      </c>
      <c r="D66" s="21">
        <v>0</v>
      </c>
      <c r="E66" s="21">
        <v>929</v>
      </c>
      <c r="F66" s="21">
        <v>411.57142857142861</v>
      </c>
      <c r="G66" s="21">
        <v>0</v>
      </c>
      <c r="H66" s="21">
        <v>0</v>
      </c>
      <c r="I66" s="21">
        <v>0</v>
      </c>
      <c r="J66" s="21">
        <v>0</v>
      </c>
      <c r="K66" s="21">
        <v>0</v>
      </c>
      <c r="L66" s="21">
        <v>0</v>
      </c>
      <c r="M66" s="21">
        <v>0</v>
      </c>
      <c r="N66" s="21">
        <v>0</v>
      </c>
      <c r="O66" s="21">
        <v>18</v>
      </c>
      <c r="P66" s="21">
        <v>36</v>
      </c>
      <c r="Q66" s="29">
        <v>1.7699111030478956</v>
      </c>
      <c r="R66" s="29">
        <v>0.88495555152394778</v>
      </c>
      <c r="S66" s="21">
        <f t="shared" si="0"/>
        <v>1358.5714285714287</v>
      </c>
    </row>
    <row r="67" spans="1:19" x14ac:dyDescent="0.25">
      <c r="A67">
        <v>64</v>
      </c>
      <c r="B67" t="s">
        <v>64</v>
      </c>
      <c r="C67" s="21">
        <v>0</v>
      </c>
      <c r="D67" s="21">
        <v>0</v>
      </c>
      <c r="E67" s="21">
        <v>0</v>
      </c>
      <c r="F67" s="21">
        <v>0</v>
      </c>
      <c r="G67" s="21">
        <v>0</v>
      </c>
      <c r="H67" s="21">
        <v>0</v>
      </c>
      <c r="I67" s="21">
        <v>0</v>
      </c>
      <c r="J67" s="21">
        <v>0</v>
      </c>
      <c r="K67" s="21">
        <v>0</v>
      </c>
      <c r="L67" s="21">
        <v>0</v>
      </c>
      <c r="M67" s="21">
        <v>0</v>
      </c>
      <c r="N67" s="21">
        <v>0</v>
      </c>
      <c r="O67" s="21">
        <v>0</v>
      </c>
      <c r="P67" s="21">
        <v>71</v>
      </c>
      <c r="Q67" s="29">
        <v>1.5397224347065894</v>
      </c>
      <c r="R67" s="29">
        <v>0.76986121735329471</v>
      </c>
      <c r="S67" s="21">
        <f t="shared" si="0"/>
        <v>0</v>
      </c>
    </row>
    <row r="68" spans="1:19" x14ac:dyDescent="0.25">
      <c r="A68">
        <v>65</v>
      </c>
      <c r="B68" t="s">
        <v>65</v>
      </c>
      <c r="C68" s="21">
        <v>0</v>
      </c>
      <c r="D68" s="21">
        <v>216</v>
      </c>
      <c r="E68" s="21">
        <v>1274.5714285714289</v>
      </c>
      <c r="F68" s="21">
        <v>421.28571428571428</v>
      </c>
      <c r="G68" s="21">
        <v>0</v>
      </c>
      <c r="H68" s="21">
        <v>3372.5</v>
      </c>
      <c r="I68" s="21">
        <v>0</v>
      </c>
      <c r="J68" s="21">
        <v>95</v>
      </c>
      <c r="K68" s="21">
        <v>54</v>
      </c>
      <c r="L68" s="21">
        <v>0</v>
      </c>
      <c r="M68" s="21">
        <v>0</v>
      </c>
      <c r="N68" s="21">
        <v>39</v>
      </c>
      <c r="O68" s="21">
        <v>20</v>
      </c>
      <c r="P68" s="21">
        <v>150</v>
      </c>
      <c r="Q68" s="29">
        <v>2.4200512541741088</v>
      </c>
      <c r="R68" s="29">
        <v>1.2100256270870544</v>
      </c>
      <c r="S68" s="21">
        <f t="shared" ref="S68:S131" si="1">SUM(C68:O68)</f>
        <v>5492.3571428571431</v>
      </c>
    </row>
    <row r="69" spans="1:19" x14ac:dyDescent="0.25">
      <c r="A69">
        <v>66</v>
      </c>
      <c r="B69" t="s">
        <v>66</v>
      </c>
      <c r="C69" s="21">
        <v>0</v>
      </c>
      <c r="D69" s="21">
        <v>0</v>
      </c>
      <c r="E69" s="21">
        <v>0</v>
      </c>
      <c r="F69" s="21">
        <v>0</v>
      </c>
      <c r="G69" s="21">
        <v>0</v>
      </c>
      <c r="H69" s="21">
        <v>0</v>
      </c>
      <c r="I69" s="21">
        <v>0</v>
      </c>
      <c r="J69" s="21">
        <v>0</v>
      </c>
      <c r="K69" s="21">
        <v>0</v>
      </c>
      <c r="L69" s="21">
        <v>0</v>
      </c>
      <c r="M69" s="21">
        <v>0</v>
      </c>
      <c r="N69" s="21">
        <v>0</v>
      </c>
      <c r="O69" s="21">
        <v>0</v>
      </c>
      <c r="P69" s="21">
        <v>323.66666666666669</v>
      </c>
      <c r="Q69" s="29">
        <v>1.5925285911775795</v>
      </c>
      <c r="R69" s="29">
        <v>0.79626429558878975</v>
      </c>
      <c r="S69" s="21">
        <f t="shared" si="1"/>
        <v>0</v>
      </c>
    </row>
    <row r="70" spans="1:19" x14ac:dyDescent="0.25">
      <c r="A70">
        <v>67</v>
      </c>
      <c r="B70" t="s">
        <v>67</v>
      </c>
      <c r="C70" s="21">
        <v>0</v>
      </c>
      <c r="D70" s="21">
        <v>0</v>
      </c>
      <c r="E70" s="21">
        <v>0</v>
      </c>
      <c r="F70" s="21">
        <v>689</v>
      </c>
      <c r="G70" s="21">
        <v>48</v>
      </c>
      <c r="H70" s="21">
        <v>0</v>
      </c>
      <c r="I70" s="21">
        <v>0</v>
      </c>
      <c r="J70" s="21">
        <v>0</v>
      </c>
      <c r="K70" s="21">
        <v>0</v>
      </c>
      <c r="L70" s="21">
        <v>0</v>
      </c>
      <c r="M70" s="21">
        <v>0</v>
      </c>
      <c r="N70" s="21">
        <v>0</v>
      </c>
      <c r="O70" s="21">
        <v>18</v>
      </c>
      <c r="P70" s="21">
        <v>244</v>
      </c>
      <c r="Q70" s="29">
        <v>1.4032196795420815</v>
      </c>
      <c r="R70" s="29">
        <v>0.70160983977104074</v>
      </c>
      <c r="S70" s="21">
        <f t="shared" si="1"/>
        <v>755</v>
      </c>
    </row>
    <row r="71" spans="1:19" x14ac:dyDescent="0.25">
      <c r="A71">
        <v>68</v>
      </c>
      <c r="B71" t="s">
        <v>68</v>
      </c>
      <c r="C71" s="21">
        <v>0</v>
      </c>
      <c r="D71" s="21">
        <v>0</v>
      </c>
      <c r="E71" s="21">
        <v>0</v>
      </c>
      <c r="F71" s="21">
        <v>0</v>
      </c>
      <c r="G71" s="21">
        <v>0</v>
      </c>
      <c r="H71" s="21">
        <v>0</v>
      </c>
      <c r="I71" s="21">
        <v>0</v>
      </c>
      <c r="J71" s="21">
        <v>0</v>
      </c>
      <c r="K71" s="21">
        <v>0</v>
      </c>
      <c r="L71" s="21">
        <v>0</v>
      </c>
      <c r="M71" s="21">
        <v>0</v>
      </c>
      <c r="N71" s="21">
        <v>0</v>
      </c>
      <c r="O71" s="21">
        <v>0</v>
      </c>
      <c r="P71" s="21">
        <v>116.5</v>
      </c>
      <c r="Q71" s="29">
        <v>2.7581873571972584</v>
      </c>
      <c r="R71" s="29">
        <v>1.3790936785986292</v>
      </c>
      <c r="S71" s="21">
        <f t="shared" si="1"/>
        <v>0</v>
      </c>
    </row>
    <row r="72" spans="1:19" x14ac:dyDescent="0.25">
      <c r="A72">
        <v>69</v>
      </c>
      <c r="B72" t="s">
        <v>69</v>
      </c>
      <c r="C72" s="21">
        <v>0</v>
      </c>
      <c r="D72" s="21">
        <v>0</v>
      </c>
      <c r="E72" s="21">
        <v>0</v>
      </c>
      <c r="F72" s="21">
        <v>0</v>
      </c>
      <c r="G72" s="21">
        <v>0</v>
      </c>
      <c r="H72" s="21">
        <v>0</v>
      </c>
      <c r="I72" s="21">
        <v>0</v>
      </c>
      <c r="J72" s="21">
        <v>0</v>
      </c>
      <c r="K72" s="21">
        <v>0</v>
      </c>
      <c r="L72" s="21">
        <v>0</v>
      </c>
      <c r="M72" s="21">
        <v>0</v>
      </c>
      <c r="N72" s="21">
        <v>0</v>
      </c>
      <c r="O72" s="21">
        <v>0</v>
      </c>
      <c r="P72" s="21">
        <v>110</v>
      </c>
      <c r="Q72" s="29">
        <v>1.9833826221658923</v>
      </c>
      <c r="R72" s="29">
        <v>0.99169131108294617</v>
      </c>
      <c r="S72" s="21">
        <f t="shared" si="1"/>
        <v>0</v>
      </c>
    </row>
    <row r="73" spans="1:19" x14ac:dyDescent="0.25">
      <c r="A73">
        <v>70</v>
      </c>
      <c r="B73" t="s">
        <v>70</v>
      </c>
      <c r="C73" s="21">
        <v>0</v>
      </c>
      <c r="D73" s="21">
        <v>79.2</v>
      </c>
      <c r="E73" s="21">
        <v>0</v>
      </c>
      <c r="F73" s="21">
        <v>621</v>
      </c>
      <c r="G73" s="21">
        <v>46.666666666666657</v>
      </c>
      <c r="H73" s="21">
        <v>0</v>
      </c>
      <c r="I73" s="21">
        <v>0</v>
      </c>
      <c r="J73" s="21">
        <v>0</v>
      </c>
      <c r="K73" s="21">
        <v>60.846153846153847</v>
      </c>
      <c r="L73" s="21">
        <v>22</v>
      </c>
      <c r="M73" s="21">
        <v>1573.333333333333</v>
      </c>
      <c r="N73" s="21">
        <v>0</v>
      </c>
      <c r="O73" s="21">
        <v>48</v>
      </c>
      <c r="P73" s="21">
        <v>233.5</v>
      </c>
      <c r="Q73" s="29">
        <v>4.8946284441970498</v>
      </c>
      <c r="R73" s="29">
        <v>2.4473142220985249</v>
      </c>
      <c r="S73" s="21">
        <f t="shared" si="1"/>
        <v>2451.0461538461536</v>
      </c>
    </row>
    <row r="74" spans="1:19" x14ac:dyDescent="0.25">
      <c r="A74">
        <v>71</v>
      </c>
      <c r="B74" t="s">
        <v>71</v>
      </c>
      <c r="C74" s="21">
        <v>0</v>
      </c>
      <c r="D74" s="21">
        <v>64</v>
      </c>
      <c r="E74" s="21">
        <v>1211.333333333333</v>
      </c>
      <c r="F74" s="21">
        <v>1232.75</v>
      </c>
      <c r="G74" s="21">
        <v>0</v>
      </c>
      <c r="H74" s="21">
        <v>0</v>
      </c>
      <c r="I74" s="21">
        <v>0</v>
      </c>
      <c r="J74" s="21">
        <v>0</v>
      </c>
      <c r="K74" s="21">
        <v>0</v>
      </c>
      <c r="L74" s="21">
        <v>0</v>
      </c>
      <c r="M74" s="21">
        <v>0</v>
      </c>
      <c r="N74" s="21">
        <v>57</v>
      </c>
      <c r="O74" s="21">
        <v>57</v>
      </c>
      <c r="P74" s="21">
        <v>198</v>
      </c>
      <c r="Q74" s="29">
        <v>1.6963092692771005</v>
      </c>
      <c r="R74" s="29">
        <v>0.84815463463855023</v>
      </c>
      <c r="S74" s="21">
        <f t="shared" si="1"/>
        <v>2622.083333333333</v>
      </c>
    </row>
    <row r="75" spans="1:19" x14ac:dyDescent="0.25">
      <c r="A75">
        <v>72</v>
      </c>
      <c r="B75" t="s">
        <v>72</v>
      </c>
      <c r="C75" s="21">
        <v>0</v>
      </c>
      <c r="D75" s="21">
        <v>0</v>
      </c>
      <c r="E75" s="21">
        <v>0</v>
      </c>
      <c r="F75" s="21">
        <v>0</v>
      </c>
      <c r="G75" s="21">
        <v>36</v>
      </c>
      <c r="H75" s="21">
        <v>0</v>
      </c>
      <c r="I75" s="21">
        <v>0</v>
      </c>
      <c r="J75" s="21">
        <v>0</v>
      </c>
      <c r="K75" s="21">
        <v>0</v>
      </c>
      <c r="L75" s="21">
        <v>0</v>
      </c>
      <c r="M75" s="21">
        <v>0</v>
      </c>
      <c r="N75" s="21">
        <v>0</v>
      </c>
      <c r="O75" s="21">
        <v>0</v>
      </c>
      <c r="P75" s="21">
        <v>230</v>
      </c>
      <c r="Q75" s="29">
        <v>2.3046132126396213</v>
      </c>
      <c r="R75" s="29">
        <v>1.1523066063198106</v>
      </c>
      <c r="S75" s="21">
        <f t="shared" si="1"/>
        <v>36</v>
      </c>
    </row>
    <row r="76" spans="1:19" x14ac:dyDescent="0.25">
      <c r="A76">
        <v>73</v>
      </c>
      <c r="B76" t="s">
        <v>73</v>
      </c>
      <c r="C76" s="21">
        <v>0</v>
      </c>
      <c r="D76" s="21">
        <v>81.769230769230774</v>
      </c>
      <c r="E76" s="21">
        <v>0</v>
      </c>
      <c r="F76" s="21">
        <v>771.375</v>
      </c>
      <c r="G76" s="21">
        <v>53.166666666666657</v>
      </c>
      <c r="H76" s="21">
        <v>0</v>
      </c>
      <c r="I76" s="21">
        <v>0</v>
      </c>
      <c r="J76" s="21">
        <v>0</v>
      </c>
      <c r="K76" s="21">
        <v>70.36363636363636</v>
      </c>
      <c r="L76" s="21">
        <v>28.2</v>
      </c>
      <c r="M76" s="21">
        <v>0</v>
      </c>
      <c r="N76" s="21">
        <v>0</v>
      </c>
      <c r="O76" s="21">
        <v>40.5</v>
      </c>
      <c r="P76" s="21">
        <v>462.5</v>
      </c>
      <c r="Q76" s="29">
        <v>1.8694964566456245</v>
      </c>
      <c r="R76" s="29">
        <v>0.93474822832281224</v>
      </c>
      <c r="S76" s="21">
        <f t="shared" si="1"/>
        <v>1045.3745337995338</v>
      </c>
    </row>
    <row r="77" spans="1:19" x14ac:dyDescent="0.25">
      <c r="A77">
        <v>74</v>
      </c>
      <c r="B77" t="s">
        <v>74</v>
      </c>
      <c r="C77" s="21">
        <v>169</v>
      </c>
      <c r="D77" s="21">
        <v>108</v>
      </c>
      <c r="E77" s="21">
        <v>0</v>
      </c>
      <c r="F77" s="21">
        <v>649.66666666666663</v>
      </c>
      <c r="G77" s="21">
        <v>54.666666666666657</v>
      </c>
      <c r="H77" s="21">
        <v>0</v>
      </c>
      <c r="I77" s="21">
        <v>0</v>
      </c>
      <c r="J77" s="21">
        <v>0</v>
      </c>
      <c r="K77" s="21">
        <v>62.25</v>
      </c>
      <c r="L77" s="21">
        <v>23.23076923076923</v>
      </c>
      <c r="M77" s="21">
        <v>1550</v>
      </c>
      <c r="N77" s="21">
        <v>0</v>
      </c>
      <c r="O77" s="21">
        <v>47.06666666666667</v>
      </c>
      <c r="P77" s="21">
        <v>629.5</v>
      </c>
      <c r="Q77" s="29">
        <v>1.7928170725401995</v>
      </c>
      <c r="R77" s="29">
        <v>0.89640853627009975</v>
      </c>
      <c r="S77" s="21">
        <f t="shared" si="1"/>
        <v>2663.8807692307691</v>
      </c>
    </row>
    <row r="78" spans="1:19" x14ac:dyDescent="0.25">
      <c r="A78">
        <v>75</v>
      </c>
      <c r="B78" t="s">
        <v>75</v>
      </c>
      <c r="C78" s="21">
        <v>0</v>
      </c>
      <c r="D78" s="21">
        <v>90</v>
      </c>
      <c r="E78" s="21">
        <v>0</v>
      </c>
      <c r="F78" s="21">
        <v>0</v>
      </c>
      <c r="G78" s="21">
        <v>0</v>
      </c>
      <c r="H78" s="21">
        <v>0</v>
      </c>
      <c r="I78" s="21">
        <v>0</v>
      </c>
      <c r="J78" s="21">
        <v>0</v>
      </c>
      <c r="K78" s="21">
        <v>61.5</v>
      </c>
      <c r="L78" s="21">
        <v>0</v>
      </c>
      <c r="M78" s="21">
        <v>0</v>
      </c>
      <c r="N78" s="21">
        <v>0</v>
      </c>
      <c r="O78" s="21">
        <v>0</v>
      </c>
      <c r="P78" s="21">
        <v>250.66666666666666</v>
      </c>
      <c r="Q78" s="29">
        <v>2.2304540176386478</v>
      </c>
      <c r="R78" s="29">
        <v>1.1152270088193239</v>
      </c>
      <c r="S78" s="21">
        <f t="shared" si="1"/>
        <v>151.5</v>
      </c>
    </row>
    <row r="79" spans="1:19" x14ac:dyDescent="0.25">
      <c r="A79">
        <v>76</v>
      </c>
      <c r="B79" t="s">
        <v>76</v>
      </c>
      <c r="C79" s="21">
        <v>0</v>
      </c>
      <c r="D79" s="21">
        <v>0</v>
      </c>
      <c r="E79" s="21">
        <v>1189.666666666667</v>
      </c>
      <c r="F79" s="21">
        <v>416.66666666666669</v>
      </c>
      <c r="G79" s="21">
        <v>0</v>
      </c>
      <c r="H79" s="21">
        <v>0</v>
      </c>
      <c r="I79" s="21">
        <v>0</v>
      </c>
      <c r="J79" s="21">
        <v>0</v>
      </c>
      <c r="K79" s="21">
        <v>42</v>
      </c>
      <c r="L79" s="21">
        <v>0</v>
      </c>
      <c r="M79" s="21">
        <v>0</v>
      </c>
      <c r="N79" s="21">
        <v>0</v>
      </c>
      <c r="O79" s="21">
        <v>21</v>
      </c>
      <c r="P79" s="21">
        <v>58</v>
      </c>
      <c r="Q79" s="29">
        <v>2.3447502892402623</v>
      </c>
      <c r="R79" s="29">
        <v>1.1723751446201311</v>
      </c>
      <c r="S79" s="21">
        <f t="shared" si="1"/>
        <v>1669.3333333333337</v>
      </c>
    </row>
    <row r="80" spans="1:19" x14ac:dyDescent="0.25">
      <c r="A80">
        <v>77</v>
      </c>
      <c r="B80" t="s">
        <v>77</v>
      </c>
      <c r="C80" s="21">
        <v>165</v>
      </c>
      <c r="D80" s="21">
        <v>32</v>
      </c>
      <c r="E80" s="21">
        <v>1093.5</v>
      </c>
      <c r="F80" s="21">
        <v>459.7</v>
      </c>
      <c r="G80" s="21">
        <v>0</v>
      </c>
      <c r="H80" s="21">
        <v>0</v>
      </c>
      <c r="I80" s="21">
        <v>0</v>
      </c>
      <c r="J80" s="21">
        <v>94.6</v>
      </c>
      <c r="K80" s="21">
        <v>57.5</v>
      </c>
      <c r="L80" s="21">
        <v>0</v>
      </c>
      <c r="M80" s="21">
        <v>1845.5</v>
      </c>
      <c r="N80" s="21">
        <v>28.5</v>
      </c>
      <c r="O80" s="21">
        <v>16.875</v>
      </c>
      <c r="P80" s="21">
        <v>56</v>
      </c>
      <c r="Q80" s="29">
        <v>1.5501837869158201</v>
      </c>
      <c r="R80" s="29">
        <v>0.77509189345791007</v>
      </c>
      <c r="S80" s="21">
        <f t="shared" si="1"/>
        <v>3793.1750000000002</v>
      </c>
    </row>
    <row r="81" spans="1:19" x14ac:dyDescent="0.25">
      <c r="A81">
        <v>78</v>
      </c>
      <c r="B81" t="s">
        <v>78</v>
      </c>
      <c r="C81" s="21">
        <v>0</v>
      </c>
      <c r="D81" s="21">
        <v>0</v>
      </c>
      <c r="E81" s="21">
        <v>0</v>
      </c>
      <c r="F81" s="21">
        <v>0</v>
      </c>
      <c r="G81" s="21">
        <v>0</v>
      </c>
      <c r="H81" s="21">
        <v>0</v>
      </c>
      <c r="I81" s="21">
        <v>0</v>
      </c>
      <c r="J81" s="21">
        <v>0</v>
      </c>
      <c r="K81" s="21">
        <v>0</v>
      </c>
      <c r="L81" s="21">
        <v>0</v>
      </c>
      <c r="M81" s="21">
        <v>0</v>
      </c>
      <c r="N81" s="21">
        <v>0</v>
      </c>
      <c r="O81" s="21">
        <v>21.84615384615385</v>
      </c>
      <c r="P81" s="21">
        <v>0</v>
      </c>
      <c r="Q81" s="29">
        <v>1.9947145350286712</v>
      </c>
      <c r="R81" s="29">
        <v>0.99735726751433562</v>
      </c>
      <c r="S81" s="21">
        <f t="shared" si="1"/>
        <v>21.84615384615385</v>
      </c>
    </row>
    <row r="82" spans="1:19" x14ac:dyDescent="0.25">
      <c r="A82">
        <v>79</v>
      </c>
      <c r="B82" t="s">
        <v>79</v>
      </c>
      <c r="C82" s="21">
        <v>118</v>
      </c>
      <c r="D82" s="21">
        <v>105</v>
      </c>
      <c r="E82" s="21">
        <v>640</v>
      </c>
      <c r="F82" s="21">
        <v>739.75</v>
      </c>
      <c r="G82" s="21">
        <v>0</v>
      </c>
      <c r="H82" s="21">
        <v>0</v>
      </c>
      <c r="I82" s="21">
        <v>8512.7272727272721</v>
      </c>
      <c r="J82" s="21">
        <v>0</v>
      </c>
      <c r="K82" s="21">
        <v>80.142857142857139</v>
      </c>
      <c r="L82" s="21">
        <v>33.714285714285722</v>
      </c>
      <c r="M82" s="21">
        <v>0</v>
      </c>
      <c r="N82" s="21">
        <v>0</v>
      </c>
      <c r="O82" s="21">
        <v>0</v>
      </c>
      <c r="P82" s="21">
        <v>461</v>
      </c>
      <c r="Q82" s="29">
        <v>2.4556886920783767</v>
      </c>
      <c r="R82" s="29">
        <v>1.2278443460391884</v>
      </c>
      <c r="S82" s="21">
        <f t="shared" si="1"/>
        <v>10229.334415584415</v>
      </c>
    </row>
    <row r="83" spans="1:19" x14ac:dyDescent="0.25">
      <c r="A83">
        <v>80</v>
      </c>
      <c r="B83" t="s">
        <v>80</v>
      </c>
      <c r="C83" s="21">
        <v>0</v>
      </c>
      <c r="D83" s="21">
        <v>0</v>
      </c>
      <c r="E83" s="21">
        <v>0</v>
      </c>
      <c r="F83" s="21">
        <v>0</v>
      </c>
      <c r="G83" s="21">
        <v>0</v>
      </c>
      <c r="H83" s="21">
        <v>0</v>
      </c>
      <c r="I83" s="21">
        <v>0</v>
      </c>
      <c r="J83" s="21">
        <v>0</v>
      </c>
      <c r="K83" s="21">
        <v>0</v>
      </c>
      <c r="L83" s="21">
        <v>0</v>
      </c>
      <c r="M83" s="21">
        <v>0</v>
      </c>
      <c r="N83" s="21">
        <v>0</v>
      </c>
      <c r="O83" s="21">
        <v>0</v>
      </c>
      <c r="P83" s="21">
        <v>210</v>
      </c>
      <c r="Q83" s="29">
        <v>2.4312793869013092</v>
      </c>
      <c r="R83" s="29">
        <v>1.2156396934506546</v>
      </c>
      <c r="S83" s="21">
        <f t="shared" si="1"/>
        <v>0</v>
      </c>
    </row>
    <row r="84" spans="1:19" x14ac:dyDescent="0.25">
      <c r="A84">
        <v>81</v>
      </c>
      <c r="B84" t="s">
        <v>81</v>
      </c>
      <c r="C84" s="21">
        <v>0</v>
      </c>
      <c r="D84" s="21">
        <v>0</v>
      </c>
      <c r="E84" s="21">
        <v>0</v>
      </c>
      <c r="F84" s="21">
        <v>0</v>
      </c>
      <c r="G84" s="21">
        <v>0</v>
      </c>
      <c r="H84" s="21">
        <v>0</v>
      </c>
      <c r="I84" s="21">
        <v>0</v>
      </c>
      <c r="J84" s="21">
        <v>0</v>
      </c>
      <c r="K84" s="21">
        <v>0</v>
      </c>
      <c r="L84" s="21">
        <v>0</v>
      </c>
      <c r="M84" s="21">
        <v>0</v>
      </c>
      <c r="N84" s="21">
        <v>0</v>
      </c>
      <c r="O84" s="21">
        <v>0</v>
      </c>
      <c r="P84" s="21">
        <v>255</v>
      </c>
      <c r="Q84" s="29">
        <v>1.971329252852466</v>
      </c>
      <c r="R84" s="29">
        <v>0.98566462642623298</v>
      </c>
      <c r="S84" s="21">
        <f t="shared" si="1"/>
        <v>0</v>
      </c>
    </row>
    <row r="85" spans="1:19" x14ac:dyDescent="0.25">
      <c r="A85">
        <v>82</v>
      </c>
      <c r="B85" t="s">
        <v>82</v>
      </c>
      <c r="C85" s="21">
        <v>0</v>
      </c>
      <c r="D85" s="21">
        <v>139.4545454545455</v>
      </c>
      <c r="E85" s="21">
        <v>0</v>
      </c>
      <c r="F85" s="21">
        <v>1365.714285714286</v>
      </c>
      <c r="G85" s="21">
        <v>0</v>
      </c>
      <c r="H85" s="21">
        <v>4006</v>
      </c>
      <c r="I85" s="21">
        <v>0</v>
      </c>
      <c r="J85" s="21">
        <v>0</v>
      </c>
      <c r="K85" s="21">
        <v>57.857142857142847</v>
      </c>
      <c r="L85" s="21">
        <v>0</v>
      </c>
      <c r="M85" s="21">
        <v>0</v>
      </c>
      <c r="N85" s="21">
        <v>47.5</v>
      </c>
      <c r="O85" s="21">
        <v>18.5</v>
      </c>
      <c r="P85" s="21">
        <v>12174.5</v>
      </c>
      <c r="Q85" s="29">
        <v>3.7632333453800748</v>
      </c>
      <c r="R85" s="29">
        <v>1.8816166726900374</v>
      </c>
      <c r="S85" s="21">
        <f t="shared" si="1"/>
        <v>5635.0259740259744</v>
      </c>
    </row>
    <row r="86" spans="1:19" x14ac:dyDescent="0.25">
      <c r="A86">
        <v>83</v>
      </c>
      <c r="B86" t="s">
        <v>83</v>
      </c>
      <c r="C86" s="21">
        <v>0</v>
      </c>
      <c r="D86" s="21">
        <v>0</v>
      </c>
      <c r="E86" s="21">
        <v>811.125</v>
      </c>
      <c r="F86" s="21">
        <v>378.875</v>
      </c>
      <c r="G86" s="21">
        <v>0</v>
      </c>
      <c r="H86" s="21">
        <v>3571.916666666667</v>
      </c>
      <c r="I86" s="21">
        <v>0</v>
      </c>
      <c r="J86" s="21">
        <v>46</v>
      </c>
      <c r="K86" s="21">
        <v>32.200000000000003</v>
      </c>
      <c r="L86" s="21">
        <v>0</v>
      </c>
      <c r="M86" s="21">
        <v>0</v>
      </c>
      <c r="N86" s="21">
        <v>34</v>
      </c>
      <c r="O86" s="21">
        <v>14</v>
      </c>
      <c r="P86" s="21">
        <v>885.5</v>
      </c>
      <c r="Q86" s="29">
        <v>2.8988018134715028</v>
      </c>
      <c r="R86" s="29">
        <v>1.4494009067357514</v>
      </c>
      <c r="S86" s="21">
        <f t="shared" si="1"/>
        <v>4888.1166666666668</v>
      </c>
    </row>
    <row r="87" spans="1:19" x14ac:dyDescent="0.25">
      <c r="A87">
        <v>84</v>
      </c>
      <c r="B87" t="s">
        <v>84</v>
      </c>
      <c r="C87" s="21">
        <v>0</v>
      </c>
      <c r="D87" s="21">
        <v>0</v>
      </c>
      <c r="E87" s="21">
        <v>0</v>
      </c>
      <c r="F87" s="21">
        <v>0</v>
      </c>
      <c r="G87" s="21">
        <v>0</v>
      </c>
      <c r="H87" s="21">
        <v>0</v>
      </c>
      <c r="I87" s="21">
        <v>5150</v>
      </c>
      <c r="J87" s="21">
        <v>0</v>
      </c>
      <c r="K87" s="21">
        <v>0</v>
      </c>
      <c r="L87" s="21">
        <v>0</v>
      </c>
      <c r="M87" s="21">
        <v>0</v>
      </c>
      <c r="N87" s="21">
        <v>0</v>
      </c>
      <c r="O87" s="21">
        <v>0</v>
      </c>
      <c r="P87" s="21">
        <v>330.5</v>
      </c>
      <c r="Q87" s="29">
        <v>2.263545825472733</v>
      </c>
      <c r="R87" s="29">
        <v>1.1317729127363665</v>
      </c>
      <c r="S87" s="21">
        <f t="shared" si="1"/>
        <v>5150</v>
      </c>
    </row>
    <row r="88" spans="1:19" x14ac:dyDescent="0.25">
      <c r="A88">
        <v>85</v>
      </c>
      <c r="B88" t="s">
        <v>85</v>
      </c>
      <c r="C88" s="21">
        <v>0</v>
      </c>
      <c r="D88" s="21">
        <v>0</v>
      </c>
      <c r="E88" s="21">
        <v>966.625</v>
      </c>
      <c r="F88" s="21">
        <v>328.125</v>
      </c>
      <c r="G88" s="21">
        <v>0</v>
      </c>
      <c r="H88" s="21">
        <v>0</v>
      </c>
      <c r="I88" s="21">
        <v>0</v>
      </c>
      <c r="J88" s="21">
        <v>0</v>
      </c>
      <c r="K88" s="21">
        <v>0</v>
      </c>
      <c r="L88" s="21">
        <v>0</v>
      </c>
      <c r="M88" s="21">
        <v>0</v>
      </c>
      <c r="N88" s="21">
        <v>0</v>
      </c>
      <c r="O88" s="21">
        <v>0</v>
      </c>
      <c r="P88" s="21">
        <v>42</v>
      </c>
      <c r="Q88" s="29">
        <v>1.2511057869517139</v>
      </c>
      <c r="R88" s="29">
        <v>0.62555289347585696</v>
      </c>
      <c r="S88" s="21">
        <f t="shared" si="1"/>
        <v>1294.75</v>
      </c>
    </row>
    <row r="89" spans="1:19" x14ac:dyDescent="0.25">
      <c r="A89">
        <v>86</v>
      </c>
      <c r="B89" t="s">
        <v>86</v>
      </c>
      <c r="C89" s="21">
        <v>0</v>
      </c>
      <c r="D89" s="21">
        <v>65.666666666666671</v>
      </c>
      <c r="E89" s="21">
        <v>0</v>
      </c>
      <c r="F89" s="21">
        <v>0</v>
      </c>
      <c r="G89" s="21">
        <v>49.222222222222221</v>
      </c>
      <c r="H89" s="21">
        <v>0</v>
      </c>
      <c r="I89" s="21">
        <v>0</v>
      </c>
      <c r="J89" s="21">
        <v>0</v>
      </c>
      <c r="K89" s="21">
        <v>51.333333333333343</v>
      </c>
      <c r="L89" s="21">
        <v>0</v>
      </c>
      <c r="M89" s="21">
        <v>0</v>
      </c>
      <c r="N89" s="21">
        <v>0</v>
      </c>
      <c r="O89" s="21">
        <v>33</v>
      </c>
      <c r="P89" s="21">
        <v>760</v>
      </c>
      <c r="Q89" s="29">
        <v>1.9922613050651949</v>
      </c>
      <c r="R89" s="29">
        <v>0.99613065253259747</v>
      </c>
      <c r="S89" s="21">
        <f t="shared" si="1"/>
        <v>199.22222222222223</v>
      </c>
    </row>
    <row r="90" spans="1:19" x14ac:dyDescent="0.25">
      <c r="A90">
        <v>87</v>
      </c>
      <c r="B90" t="s">
        <v>87</v>
      </c>
      <c r="C90" s="21">
        <v>0</v>
      </c>
      <c r="D90" s="21">
        <v>171</v>
      </c>
      <c r="E90" s="21">
        <v>1071.5555555555561</v>
      </c>
      <c r="F90" s="21">
        <v>298.77777777777783</v>
      </c>
      <c r="G90" s="21">
        <v>0</v>
      </c>
      <c r="H90" s="21">
        <v>3275</v>
      </c>
      <c r="I90" s="21">
        <v>0</v>
      </c>
      <c r="J90" s="21">
        <v>69</v>
      </c>
      <c r="K90" s="21">
        <v>27.571428571428569</v>
      </c>
      <c r="L90" s="21">
        <v>0</v>
      </c>
      <c r="M90" s="21">
        <v>0</v>
      </c>
      <c r="N90" s="21">
        <v>0</v>
      </c>
      <c r="O90" s="21">
        <v>22.125</v>
      </c>
      <c r="P90" s="21">
        <v>488.5</v>
      </c>
      <c r="Q90" s="29">
        <v>4.6355614803529486</v>
      </c>
      <c r="R90" s="29">
        <v>2.3177807401764743</v>
      </c>
      <c r="S90" s="21">
        <f t="shared" si="1"/>
        <v>4935.0297619047624</v>
      </c>
    </row>
    <row r="91" spans="1:19" x14ac:dyDescent="0.25">
      <c r="A91">
        <v>88</v>
      </c>
      <c r="B91" t="s">
        <v>88</v>
      </c>
      <c r="C91" s="21">
        <v>0</v>
      </c>
      <c r="D91" s="21">
        <v>68.571428571428569</v>
      </c>
      <c r="E91" s="21">
        <v>0</v>
      </c>
      <c r="F91" s="21">
        <v>0</v>
      </c>
      <c r="G91" s="21">
        <v>0</v>
      </c>
      <c r="H91" s="21">
        <v>0</v>
      </c>
      <c r="I91" s="21">
        <v>0</v>
      </c>
      <c r="J91" s="21">
        <v>0</v>
      </c>
      <c r="K91" s="21">
        <v>69.5</v>
      </c>
      <c r="L91" s="21">
        <v>0</v>
      </c>
      <c r="M91" s="21">
        <v>0</v>
      </c>
      <c r="N91" s="21">
        <v>0</v>
      </c>
      <c r="O91" s="21">
        <v>0</v>
      </c>
      <c r="P91" s="21">
        <v>245</v>
      </c>
      <c r="Q91" s="29">
        <v>2.0233756982716606</v>
      </c>
      <c r="R91" s="29">
        <v>1.0116878491358303</v>
      </c>
      <c r="S91" s="21">
        <f t="shared" si="1"/>
        <v>138.07142857142856</v>
      </c>
    </row>
    <row r="92" spans="1:19" x14ac:dyDescent="0.25">
      <c r="A92">
        <v>89</v>
      </c>
      <c r="B92" t="s">
        <v>89</v>
      </c>
      <c r="C92" s="21">
        <v>0</v>
      </c>
      <c r="D92" s="21">
        <v>84.545454545454547</v>
      </c>
      <c r="E92" s="21">
        <v>0</v>
      </c>
      <c r="F92" s="21">
        <v>0</v>
      </c>
      <c r="G92" s="21">
        <v>0</v>
      </c>
      <c r="H92" s="21">
        <v>0</v>
      </c>
      <c r="I92" s="21">
        <v>0</v>
      </c>
      <c r="J92" s="21">
        <v>0</v>
      </c>
      <c r="K92" s="21">
        <v>80.5</v>
      </c>
      <c r="L92" s="21">
        <v>0</v>
      </c>
      <c r="M92" s="21">
        <v>0</v>
      </c>
      <c r="N92" s="21">
        <v>0</v>
      </c>
      <c r="O92" s="21">
        <v>37</v>
      </c>
      <c r="P92" s="21">
        <v>170</v>
      </c>
      <c r="Q92" s="29">
        <v>2.3749424971954771</v>
      </c>
      <c r="R92" s="29">
        <v>1.1874712485977386</v>
      </c>
      <c r="S92" s="21">
        <f t="shared" si="1"/>
        <v>202.04545454545456</v>
      </c>
    </row>
    <row r="93" spans="1:19" x14ac:dyDescent="0.25">
      <c r="A93">
        <v>90</v>
      </c>
      <c r="B93" t="s">
        <v>90</v>
      </c>
      <c r="C93" s="21">
        <v>196</v>
      </c>
      <c r="D93" s="21">
        <v>185</v>
      </c>
      <c r="E93" s="21">
        <v>1148.5</v>
      </c>
      <c r="F93" s="21">
        <v>439.5</v>
      </c>
      <c r="G93" s="21">
        <v>0</v>
      </c>
      <c r="H93" s="21">
        <v>0</v>
      </c>
      <c r="I93" s="21">
        <v>0</v>
      </c>
      <c r="J93" s="21">
        <v>0</v>
      </c>
      <c r="K93" s="21">
        <v>57.875</v>
      </c>
      <c r="L93" s="21">
        <v>0</v>
      </c>
      <c r="M93" s="21">
        <v>0</v>
      </c>
      <c r="N93" s="21">
        <v>36.428571428571431</v>
      </c>
      <c r="O93" s="21">
        <v>19.428571428571431</v>
      </c>
      <c r="P93" s="21">
        <v>78</v>
      </c>
      <c r="Q93" s="29">
        <v>2.3503198905051406</v>
      </c>
      <c r="R93" s="29">
        <v>1.1751599452525703</v>
      </c>
      <c r="S93" s="21">
        <f t="shared" si="1"/>
        <v>2082.7321428571431</v>
      </c>
    </row>
    <row r="94" spans="1:19" x14ac:dyDescent="0.25">
      <c r="A94">
        <v>91</v>
      </c>
      <c r="B94" t="s">
        <v>91</v>
      </c>
      <c r="C94" s="21">
        <v>0</v>
      </c>
      <c r="D94" s="21">
        <v>71.900000000000006</v>
      </c>
      <c r="E94" s="21">
        <v>0</v>
      </c>
      <c r="F94" s="21">
        <v>0</v>
      </c>
      <c r="G94" s="21">
        <v>57</v>
      </c>
      <c r="H94" s="21">
        <v>0</v>
      </c>
      <c r="I94" s="21">
        <v>0</v>
      </c>
      <c r="J94" s="21">
        <v>0</v>
      </c>
      <c r="K94" s="21">
        <v>63.214285714285722</v>
      </c>
      <c r="L94" s="21">
        <v>27.25</v>
      </c>
      <c r="M94" s="21">
        <v>0</v>
      </c>
      <c r="N94" s="21">
        <v>0</v>
      </c>
      <c r="O94" s="21">
        <v>51.666666666666657</v>
      </c>
      <c r="P94" s="21">
        <v>332.5</v>
      </c>
      <c r="Q94" s="29">
        <v>1.7715359196052691</v>
      </c>
      <c r="R94" s="29">
        <v>0.88576795980263456</v>
      </c>
      <c r="S94" s="21">
        <f t="shared" si="1"/>
        <v>271.03095238095239</v>
      </c>
    </row>
    <row r="95" spans="1:19" x14ac:dyDescent="0.25">
      <c r="A95">
        <v>92</v>
      </c>
      <c r="B95" t="s">
        <v>92</v>
      </c>
      <c r="C95" s="21">
        <v>0</v>
      </c>
      <c r="D95" s="21">
        <v>0</v>
      </c>
      <c r="E95" s="21">
        <v>0</v>
      </c>
      <c r="F95" s="21">
        <v>0</v>
      </c>
      <c r="G95" s="21">
        <v>0</v>
      </c>
      <c r="H95" s="21">
        <v>0</v>
      </c>
      <c r="I95" s="21">
        <v>0</v>
      </c>
      <c r="J95" s="21">
        <v>0</v>
      </c>
      <c r="K95" s="21">
        <v>0</v>
      </c>
      <c r="L95" s="21">
        <v>0</v>
      </c>
      <c r="M95" s="21">
        <v>0</v>
      </c>
      <c r="N95" s="21">
        <v>0</v>
      </c>
      <c r="O95" s="21">
        <v>0</v>
      </c>
      <c r="P95" s="21">
        <v>162</v>
      </c>
      <c r="Q95" s="29">
        <v>2.0642320549225404</v>
      </c>
      <c r="R95" s="29">
        <v>1.0321160274612702</v>
      </c>
      <c r="S95" s="21">
        <f t="shared" si="1"/>
        <v>0</v>
      </c>
    </row>
    <row r="96" spans="1:19" x14ac:dyDescent="0.25">
      <c r="A96">
        <v>93</v>
      </c>
      <c r="B96" t="s">
        <v>93</v>
      </c>
      <c r="C96" s="21">
        <v>0</v>
      </c>
      <c r="D96" s="21">
        <v>0</v>
      </c>
      <c r="E96" s="21">
        <v>0</v>
      </c>
      <c r="F96" s="21">
        <v>0</v>
      </c>
      <c r="G96" s="21">
        <v>0</v>
      </c>
      <c r="H96" s="21">
        <v>0</v>
      </c>
      <c r="I96" s="21">
        <v>0</v>
      </c>
      <c r="J96" s="21">
        <v>0</v>
      </c>
      <c r="K96" s="21">
        <v>0</v>
      </c>
      <c r="L96" s="21">
        <v>0</v>
      </c>
      <c r="M96" s="21">
        <v>0</v>
      </c>
      <c r="N96" s="21">
        <v>0</v>
      </c>
      <c r="O96" s="21">
        <v>0</v>
      </c>
      <c r="P96" s="21">
        <v>282</v>
      </c>
      <c r="Q96" s="29">
        <v>2.3819225588785291</v>
      </c>
      <c r="R96" s="29">
        <v>1.1909612794392646</v>
      </c>
      <c r="S96" s="21">
        <f t="shared" si="1"/>
        <v>0</v>
      </c>
    </row>
    <row r="97" spans="1:19" x14ac:dyDescent="0.25">
      <c r="A97">
        <v>94</v>
      </c>
      <c r="B97" t="s">
        <v>94</v>
      </c>
      <c r="C97" s="21">
        <v>0</v>
      </c>
      <c r="D97" s="21">
        <v>91</v>
      </c>
      <c r="E97" s="21">
        <v>0</v>
      </c>
      <c r="F97" s="21">
        <v>628.20000000000005</v>
      </c>
      <c r="G97" s="21">
        <v>45</v>
      </c>
      <c r="H97" s="21">
        <v>0</v>
      </c>
      <c r="I97" s="21">
        <v>0</v>
      </c>
      <c r="J97" s="21">
        <v>0</v>
      </c>
      <c r="K97" s="21">
        <v>58.5</v>
      </c>
      <c r="L97" s="21">
        <v>0</v>
      </c>
      <c r="M97" s="21">
        <v>0</v>
      </c>
      <c r="N97" s="21">
        <v>0</v>
      </c>
      <c r="O97" s="21">
        <v>33.666666666666657</v>
      </c>
      <c r="P97" s="21">
        <v>364</v>
      </c>
      <c r="Q97" s="29">
        <v>1.9894033243478482</v>
      </c>
      <c r="R97" s="29">
        <v>0.99470166217392408</v>
      </c>
      <c r="S97" s="21">
        <f t="shared" si="1"/>
        <v>856.36666666666667</v>
      </c>
    </row>
    <row r="98" spans="1:19" x14ac:dyDescent="0.25">
      <c r="A98">
        <v>95</v>
      </c>
      <c r="B98" t="s">
        <v>95</v>
      </c>
      <c r="C98" s="21">
        <v>142</v>
      </c>
      <c r="D98" s="21">
        <v>39</v>
      </c>
      <c r="E98" s="21">
        <v>1016.428571428571</v>
      </c>
      <c r="F98" s="21">
        <v>490</v>
      </c>
      <c r="G98" s="21">
        <v>0</v>
      </c>
      <c r="H98" s="21">
        <v>0</v>
      </c>
      <c r="I98" s="21">
        <v>0</v>
      </c>
      <c r="J98" s="21">
        <v>83.2</v>
      </c>
      <c r="K98" s="21">
        <v>66.75</v>
      </c>
      <c r="L98" s="21">
        <v>0</v>
      </c>
      <c r="M98" s="21">
        <v>1965.5</v>
      </c>
      <c r="N98" s="21">
        <v>42.4</v>
      </c>
      <c r="O98" s="21">
        <v>17.399999999999999</v>
      </c>
      <c r="P98" s="21">
        <v>3083.5</v>
      </c>
      <c r="Q98" s="29">
        <v>2.7146876125315087</v>
      </c>
      <c r="R98" s="29">
        <v>1.3573438062657543</v>
      </c>
      <c r="S98" s="21">
        <f t="shared" si="1"/>
        <v>3862.6785714285716</v>
      </c>
    </row>
    <row r="99" spans="1:19" x14ac:dyDescent="0.25">
      <c r="A99">
        <v>96</v>
      </c>
      <c r="B99" t="s">
        <v>96</v>
      </c>
      <c r="C99" s="21">
        <v>0</v>
      </c>
      <c r="D99" s="21">
        <v>0</v>
      </c>
      <c r="E99" s="21">
        <v>1086.7777777777781</v>
      </c>
      <c r="F99" s="21">
        <v>472.88888888888891</v>
      </c>
      <c r="G99" s="21">
        <v>0</v>
      </c>
      <c r="H99" s="21">
        <v>3500</v>
      </c>
      <c r="I99" s="21">
        <v>0</v>
      </c>
      <c r="J99" s="21">
        <v>0</v>
      </c>
      <c r="K99" s="21">
        <v>0</v>
      </c>
      <c r="L99" s="21">
        <v>0</v>
      </c>
      <c r="M99" s="21">
        <v>0</v>
      </c>
      <c r="N99" s="21">
        <v>45</v>
      </c>
      <c r="O99" s="21">
        <v>20</v>
      </c>
      <c r="P99" s="21">
        <v>28</v>
      </c>
      <c r="Q99" s="29">
        <v>2.8773966892937954</v>
      </c>
      <c r="R99" s="29">
        <v>1.4386983446468977</v>
      </c>
      <c r="S99" s="21">
        <f t="shared" si="1"/>
        <v>5124.666666666667</v>
      </c>
    </row>
    <row r="100" spans="1:19" x14ac:dyDescent="0.25">
      <c r="A100">
        <v>97</v>
      </c>
      <c r="B100" t="s">
        <v>97</v>
      </c>
      <c r="C100" s="21">
        <v>0</v>
      </c>
      <c r="D100" s="21">
        <v>91</v>
      </c>
      <c r="E100" s="21">
        <v>0</v>
      </c>
      <c r="F100" s="21">
        <v>0</v>
      </c>
      <c r="G100" s="21">
        <v>52.92307692307692</v>
      </c>
      <c r="H100" s="21">
        <v>0</v>
      </c>
      <c r="I100" s="21">
        <v>0</v>
      </c>
      <c r="J100" s="21">
        <v>0</v>
      </c>
      <c r="K100" s="21">
        <v>56.1</v>
      </c>
      <c r="L100" s="21">
        <v>0</v>
      </c>
      <c r="M100" s="21">
        <v>0</v>
      </c>
      <c r="N100" s="21">
        <v>0</v>
      </c>
      <c r="O100" s="21">
        <v>30</v>
      </c>
      <c r="P100" s="21">
        <v>203</v>
      </c>
      <c r="Q100" s="29">
        <v>1.9847212310845181</v>
      </c>
      <c r="R100" s="29">
        <v>0.99236061554225907</v>
      </c>
      <c r="S100" s="21">
        <f t="shared" si="1"/>
        <v>230.0230769230769</v>
      </c>
    </row>
    <row r="101" spans="1:19" x14ac:dyDescent="0.25">
      <c r="A101">
        <v>98</v>
      </c>
      <c r="B101" t="s">
        <v>98</v>
      </c>
      <c r="C101" s="21">
        <v>0</v>
      </c>
      <c r="D101" s="21">
        <v>201.88888888888891</v>
      </c>
      <c r="E101" s="21">
        <v>0</v>
      </c>
      <c r="F101" s="21">
        <v>944.1</v>
      </c>
      <c r="G101" s="21">
        <v>0</v>
      </c>
      <c r="H101" s="21">
        <v>0</v>
      </c>
      <c r="I101" s="21">
        <v>0</v>
      </c>
      <c r="J101" s="21">
        <v>109</v>
      </c>
      <c r="K101" s="21">
        <v>68.125</v>
      </c>
      <c r="L101" s="21">
        <v>52.5</v>
      </c>
      <c r="M101" s="21">
        <v>1128.5</v>
      </c>
      <c r="N101" s="21">
        <v>43.333333333333343</v>
      </c>
      <c r="O101" s="21">
        <v>17.833333333333329</v>
      </c>
      <c r="P101" s="21">
        <v>35</v>
      </c>
      <c r="Q101" s="29">
        <v>1.8698530290357271</v>
      </c>
      <c r="R101" s="29">
        <v>0.93492651451786357</v>
      </c>
      <c r="S101" s="21">
        <f t="shared" si="1"/>
        <v>2565.280555555556</v>
      </c>
    </row>
    <row r="102" spans="1:19" x14ac:dyDescent="0.25">
      <c r="A102">
        <v>99</v>
      </c>
      <c r="B102" t="s">
        <v>99</v>
      </c>
      <c r="C102" s="21">
        <v>0</v>
      </c>
      <c r="D102" s="21">
        <v>0</v>
      </c>
      <c r="E102" s="21">
        <v>1149</v>
      </c>
      <c r="F102" s="21">
        <v>356</v>
      </c>
      <c r="G102" s="21">
        <v>0</v>
      </c>
      <c r="H102" s="21">
        <v>0</v>
      </c>
      <c r="I102" s="21">
        <v>0</v>
      </c>
      <c r="J102" s="21">
        <v>0</v>
      </c>
      <c r="K102" s="21">
        <v>0</v>
      </c>
      <c r="L102" s="21">
        <v>0</v>
      </c>
      <c r="M102" s="21">
        <v>0</v>
      </c>
      <c r="N102" s="21">
        <v>27.666666666666671</v>
      </c>
      <c r="O102" s="21">
        <v>20.333333333333329</v>
      </c>
      <c r="P102" s="21">
        <v>61</v>
      </c>
      <c r="Q102" s="29">
        <v>1.490830938270977</v>
      </c>
      <c r="R102" s="29">
        <v>0.74541546913548851</v>
      </c>
      <c r="S102" s="21">
        <f t="shared" si="1"/>
        <v>1553</v>
      </c>
    </row>
    <row r="103" spans="1:19" x14ac:dyDescent="0.25">
      <c r="A103">
        <v>100</v>
      </c>
      <c r="B103" t="s">
        <v>100</v>
      </c>
      <c r="C103" s="21">
        <v>0</v>
      </c>
      <c r="D103" s="21">
        <v>0</v>
      </c>
      <c r="E103" s="21">
        <v>0</v>
      </c>
      <c r="F103" s="21">
        <v>0</v>
      </c>
      <c r="G103" s="21">
        <v>0</v>
      </c>
      <c r="H103" s="21">
        <v>0</v>
      </c>
      <c r="I103" s="21">
        <v>0</v>
      </c>
      <c r="J103" s="21">
        <v>0</v>
      </c>
      <c r="K103" s="21">
        <v>0</v>
      </c>
      <c r="L103" s="21">
        <v>0</v>
      </c>
      <c r="M103" s="21">
        <v>0</v>
      </c>
      <c r="N103" s="21">
        <v>0</v>
      </c>
      <c r="O103" s="21">
        <v>0</v>
      </c>
      <c r="P103" s="21">
        <v>387.5</v>
      </c>
      <c r="Q103" s="29">
        <v>2.2077755120134763</v>
      </c>
      <c r="R103" s="29">
        <v>1.1038877560067382</v>
      </c>
      <c r="S103" s="21">
        <f t="shared" si="1"/>
        <v>0</v>
      </c>
    </row>
    <row r="104" spans="1:19" x14ac:dyDescent="0.25">
      <c r="A104">
        <v>101</v>
      </c>
      <c r="B104" t="s">
        <v>101</v>
      </c>
      <c r="C104" s="21">
        <v>0</v>
      </c>
      <c r="D104" s="21">
        <v>0</v>
      </c>
      <c r="E104" s="21">
        <v>0</v>
      </c>
      <c r="F104" s="21">
        <v>0</v>
      </c>
      <c r="G104" s="21">
        <v>0</v>
      </c>
      <c r="H104" s="21">
        <v>0</v>
      </c>
      <c r="I104" s="21">
        <v>0</v>
      </c>
      <c r="J104" s="21">
        <v>0</v>
      </c>
      <c r="K104" s="21">
        <v>0</v>
      </c>
      <c r="L104" s="21">
        <v>0</v>
      </c>
      <c r="M104" s="21">
        <v>0</v>
      </c>
      <c r="N104" s="21">
        <v>0</v>
      </c>
      <c r="O104" s="21">
        <v>0</v>
      </c>
      <c r="P104" s="21">
        <v>868.83333333333326</v>
      </c>
      <c r="Q104" s="29">
        <v>2.2005807642205819</v>
      </c>
      <c r="R104" s="29">
        <v>1.100290382110291</v>
      </c>
      <c r="S104" s="21">
        <f t="shared" si="1"/>
        <v>0</v>
      </c>
    </row>
    <row r="105" spans="1:19" x14ac:dyDescent="0.25">
      <c r="A105">
        <v>102</v>
      </c>
      <c r="B105" t="s">
        <v>102</v>
      </c>
      <c r="C105" s="21">
        <v>0</v>
      </c>
      <c r="D105" s="21">
        <v>0</v>
      </c>
      <c r="E105" s="21">
        <v>0</v>
      </c>
      <c r="F105" s="21">
        <v>0</v>
      </c>
      <c r="G105" s="21">
        <v>0</v>
      </c>
      <c r="H105" s="21">
        <v>0</v>
      </c>
      <c r="I105" s="21">
        <v>0</v>
      </c>
      <c r="J105" s="21">
        <v>0</v>
      </c>
      <c r="K105" s="21">
        <v>0</v>
      </c>
      <c r="L105" s="21">
        <v>0</v>
      </c>
      <c r="M105" s="21">
        <v>0</v>
      </c>
      <c r="N105" s="21">
        <v>0</v>
      </c>
      <c r="O105" s="21">
        <v>0</v>
      </c>
      <c r="P105" s="21">
        <v>399.5</v>
      </c>
      <c r="Q105" s="29">
        <v>2.1462385892324534</v>
      </c>
      <c r="R105" s="29">
        <v>1.0731192946162267</v>
      </c>
      <c r="S105" s="21">
        <f t="shared" si="1"/>
        <v>0</v>
      </c>
    </row>
    <row r="106" spans="1:19" x14ac:dyDescent="0.25">
      <c r="A106">
        <v>103</v>
      </c>
      <c r="B106" t="s">
        <v>103</v>
      </c>
      <c r="C106" s="21">
        <v>0</v>
      </c>
      <c r="D106" s="21">
        <v>204.71428571428569</v>
      </c>
      <c r="E106" s="21">
        <v>1186.5</v>
      </c>
      <c r="F106" s="21">
        <v>1030.909090909091</v>
      </c>
      <c r="G106" s="21">
        <v>0</v>
      </c>
      <c r="H106" s="21">
        <v>0</v>
      </c>
      <c r="I106" s="21">
        <v>0</v>
      </c>
      <c r="J106" s="21">
        <v>103</v>
      </c>
      <c r="K106" s="21">
        <v>72</v>
      </c>
      <c r="L106" s="21">
        <v>0</v>
      </c>
      <c r="M106" s="21">
        <v>0</v>
      </c>
      <c r="N106" s="21">
        <v>45</v>
      </c>
      <c r="O106" s="21">
        <v>15.5</v>
      </c>
      <c r="P106" s="21">
        <v>689</v>
      </c>
      <c r="Q106" s="29">
        <v>3.8315840300897102</v>
      </c>
      <c r="R106" s="29">
        <v>1.9157920150448551</v>
      </c>
      <c r="S106" s="21">
        <f t="shared" si="1"/>
        <v>2657.6233766233768</v>
      </c>
    </row>
    <row r="107" spans="1:19" x14ac:dyDescent="0.25">
      <c r="A107">
        <v>104</v>
      </c>
      <c r="B107" t="s">
        <v>104</v>
      </c>
      <c r="C107" s="21">
        <v>0</v>
      </c>
      <c r="D107" s="21">
        <v>0</v>
      </c>
      <c r="E107" s="21">
        <v>832</v>
      </c>
      <c r="F107" s="21">
        <v>360.625</v>
      </c>
      <c r="G107" s="21">
        <v>48</v>
      </c>
      <c r="H107" s="21">
        <v>2960</v>
      </c>
      <c r="I107" s="21">
        <v>0</v>
      </c>
      <c r="J107" s="21">
        <v>0</v>
      </c>
      <c r="K107" s="21">
        <v>34.75</v>
      </c>
      <c r="L107" s="21">
        <v>0</v>
      </c>
      <c r="M107" s="21">
        <v>0</v>
      </c>
      <c r="N107" s="21">
        <v>37.875</v>
      </c>
      <c r="O107" s="21">
        <v>16.625</v>
      </c>
      <c r="P107" s="21">
        <v>62</v>
      </c>
      <c r="Q107" s="29">
        <v>1.5844119389951035</v>
      </c>
      <c r="R107" s="29">
        <v>0.79220596949755173</v>
      </c>
      <c r="S107" s="21">
        <f t="shared" si="1"/>
        <v>4289.875</v>
      </c>
    </row>
    <row r="108" spans="1:19" x14ac:dyDescent="0.25">
      <c r="A108">
        <v>105</v>
      </c>
      <c r="B108" t="s">
        <v>105</v>
      </c>
      <c r="C108" s="21">
        <v>0</v>
      </c>
      <c r="D108" s="21">
        <v>61.75</v>
      </c>
      <c r="E108" s="21">
        <v>0</v>
      </c>
      <c r="F108" s="21">
        <v>596</v>
      </c>
      <c r="G108" s="21">
        <v>0</v>
      </c>
      <c r="H108" s="21">
        <v>0</v>
      </c>
      <c r="I108" s="21">
        <v>0</v>
      </c>
      <c r="J108" s="21">
        <v>0</v>
      </c>
      <c r="K108" s="21">
        <v>63.714285714285722</v>
      </c>
      <c r="L108" s="21">
        <v>0</v>
      </c>
      <c r="M108" s="21">
        <v>0</v>
      </c>
      <c r="N108" s="21">
        <v>0</v>
      </c>
      <c r="O108" s="21">
        <v>25</v>
      </c>
      <c r="P108" s="21">
        <v>305</v>
      </c>
      <c r="Q108" s="29">
        <v>2.0886366430356924</v>
      </c>
      <c r="R108" s="29">
        <v>1.0443183215178462</v>
      </c>
      <c r="S108" s="21">
        <f t="shared" si="1"/>
        <v>746.46428571428578</v>
      </c>
    </row>
    <row r="109" spans="1:19" x14ac:dyDescent="0.25">
      <c r="A109">
        <v>106</v>
      </c>
      <c r="B109" t="s">
        <v>106</v>
      </c>
      <c r="C109" s="21">
        <v>0</v>
      </c>
      <c r="D109" s="21">
        <v>0</v>
      </c>
      <c r="E109" s="21">
        <v>0</v>
      </c>
      <c r="F109" s="21">
        <v>0</v>
      </c>
      <c r="G109" s="21">
        <v>0</v>
      </c>
      <c r="H109" s="21">
        <v>0</v>
      </c>
      <c r="I109" s="21">
        <v>0</v>
      </c>
      <c r="J109" s="21">
        <v>0</v>
      </c>
      <c r="K109" s="21">
        <v>0</v>
      </c>
      <c r="L109" s="21">
        <v>0</v>
      </c>
      <c r="M109" s="21">
        <v>0</v>
      </c>
      <c r="N109" s="21">
        <v>0</v>
      </c>
      <c r="O109" s="21">
        <v>21.69230769230769</v>
      </c>
      <c r="P109" s="21">
        <v>0</v>
      </c>
      <c r="Q109" s="29">
        <v>1.8896153117301497</v>
      </c>
      <c r="R109" s="29">
        <v>0.94480765586507487</v>
      </c>
      <c r="S109" s="21">
        <f t="shared" si="1"/>
        <v>21.69230769230769</v>
      </c>
    </row>
    <row r="110" spans="1:19" x14ac:dyDescent="0.25">
      <c r="A110">
        <v>107</v>
      </c>
      <c r="B110" t="s">
        <v>107</v>
      </c>
      <c r="C110" s="21">
        <v>0</v>
      </c>
      <c r="D110" s="21">
        <v>0</v>
      </c>
      <c r="E110" s="21">
        <v>0</v>
      </c>
      <c r="F110" s="21">
        <v>0</v>
      </c>
      <c r="G110" s="21">
        <v>0</v>
      </c>
      <c r="H110" s="21">
        <v>0</v>
      </c>
      <c r="I110" s="21">
        <v>0</v>
      </c>
      <c r="J110" s="21">
        <v>0</v>
      </c>
      <c r="K110" s="21">
        <v>0</v>
      </c>
      <c r="L110" s="21">
        <v>0</v>
      </c>
      <c r="M110" s="21">
        <v>0</v>
      </c>
      <c r="N110" s="21">
        <v>0</v>
      </c>
      <c r="O110" s="21">
        <v>0</v>
      </c>
      <c r="P110" s="21">
        <v>466</v>
      </c>
      <c r="Q110" s="29">
        <v>2.1863112624998813</v>
      </c>
      <c r="R110" s="29">
        <v>1.0931556312499406</v>
      </c>
      <c r="S110" s="21">
        <f t="shared" si="1"/>
        <v>0</v>
      </c>
    </row>
    <row r="111" spans="1:19" x14ac:dyDescent="0.25">
      <c r="A111">
        <v>108</v>
      </c>
      <c r="B111" t="s">
        <v>108</v>
      </c>
      <c r="C111" s="21">
        <v>107</v>
      </c>
      <c r="D111" s="21">
        <v>62.333333333333343</v>
      </c>
      <c r="E111" s="21">
        <v>1178.4000000000001</v>
      </c>
      <c r="F111" s="21">
        <v>636.6</v>
      </c>
      <c r="G111" s="21">
        <v>0</v>
      </c>
      <c r="H111" s="21">
        <v>0</v>
      </c>
      <c r="I111" s="21">
        <v>0</v>
      </c>
      <c r="J111" s="21">
        <v>83</v>
      </c>
      <c r="K111" s="21">
        <v>51.230769230769234</v>
      </c>
      <c r="L111" s="21">
        <v>47</v>
      </c>
      <c r="M111" s="21">
        <v>1625.5</v>
      </c>
      <c r="N111" s="21">
        <v>0</v>
      </c>
      <c r="O111" s="21">
        <v>0</v>
      </c>
      <c r="P111" s="21">
        <v>34053</v>
      </c>
      <c r="Q111" s="29">
        <v>2.5916075439409605</v>
      </c>
      <c r="R111" s="29">
        <v>1.2958037719704802</v>
      </c>
      <c r="S111" s="21">
        <f t="shared" si="1"/>
        <v>3791.0641025641025</v>
      </c>
    </row>
    <row r="112" spans="1:19" x14ac:dyDescent="0.25">
      <c r="A112">
        <v>109</v>
      </c>
      <c r="B112" t="s">
        <v>109</v>
      </c>
      <c r="C112" s="21">
        <v>0</v>
      </c>
      <c r="D112" s="21">
        <v>64</v>
      </c>
      <c r="E112" s="21">
        <v>0</v>
      </c>
      <c r="F112" s="21">
        <v>548.66666666666663</v>
      </c>
      <c r="G112" s="21">
        <v>55.6</v>
      </c>
      <c r="H112" s="21">
        <v>0</v>
      </c>
      <c r="I112" s="21">
        <v>0</v>
      </c>
      <c r="J112" s="21">
        <v>0</v>
      </c>
      <c r="K112" s="21">
        <v>68.84615384615384</v>
      </c>
      <c r="L112" s="21">
        <v>0</v>
      </c>
      <c r="M112" s="21">
        <v>0</v>
      </c>
      <c r="N112" s="21">
        <v>0</v>
      </c>
      <c r="O112" s="21">
        <v>48</v>
      </c>
      <c r="P112" s="21">
        <v>242</v>
      </c>
      <c r="Q112" s="29">
        <v>1.886442779643503</v>
      </c>
      <c r="R112" s="29">
        <v>0.94322138982175152</v>
      </c>
      <c r="S112" s="21">
        <f t="shared" si="1"/>
        <v>785.11282051282046</v>
      </c>
    </row>
    <row r="113" spans="1:19" x14ac:dyDescent="0.25">
      <c r="A113">
        <v>110</v>
      </c>
      <c r="B113" t="s">
        <v>110</v>
      </c>
      <c r="C113" s="21">
        <v>116</v>
      </c>
      <c r="D113" s="21">
        <v>43</v>
      </c>
      <c r="E113" s="21">
        <v>934</v>
      </c>
      <c r="F113" s="21">
        <v>385.5</v>
      </c>
      <c r="G113" s="21">
        <v>0</v>
      </c>
      <c r="H113" s="21">
        <v>2917</v>
      </c>
      <c r="I113" s="21">
        <v>0</v>
      </c>
      <c r="J113" s="21">
        <v>63.75</v>
      </c>
      <c r="K113" s="21">
        <v>45</v>
      </c>
      <c r="L113" s="21">
        <v>0</v>
      </c>
      <c r="M113" s="21">
        <v>1050</v>
      </c>
      <c r="N113" s="21">
        <v>47</v>
      </c>
      <c r="O113" s="21">
        <v>19</v>
      </c>
      <c r="P113" s="21">
        <v>145</v>
      </c>
      <c r="Q113" s="29">
        <v>1.640437657483977</v>
      </c>
      <c r="R113" s="29">
        <v>0.82021882874198848</v>
      </c>
      <c r="S113" s="21">
        <f t="shared" si="1"/>
        <v>5620.25</v>
      </c>
    </row>
    <row r="114" spans="1:19" x14ac:dyDescent="0.25">
      <c r="A114">
        <v>111</v>
      </c>
      <c r="B114" t="s">
        <v>111</v>
      </c>
      <c r="C114" s="21">
        <v>0</v>
      </c>
      <c r="D114" s="21">
        <v>0</v>
      </c>
      <c r="E114" s="21">
        <v>0</v>
      </c>
      <c r="F114" s="21">
        <v>0</v>
      </c>
      <c r="G114" s="21">
        <v>30</v>
      </c>
      <c r="H114" s="21">
        <v>0</v>
      </c>
      <c r="I114" s="21">
        <v>0</v>
      </c>
      <c r="J114" s="21">
        <v>0</v>
      </c>
      <c r="K114" s="21">
        <v>0</v>
      </c>
      <c r="L114" s="21">
        <v>0</v>
      </c>
      <c r="M114" s="21">
        <v>0</v>
      </c>
      <c r="N114" s="21">
        <v>0</v>
      </c>
      <c r="O114" s="21">
        <v>24</v>
      </c>
      <c r="P114" s="21">
        <v>311</v>
      </c>
      <c r="Q114" s="29">
        <v>2.1934783088154211</v>
      </c>
      <c r="R114" s="29">
        <v>1.0967391544077105</v>
      </c>
      <c r="S114" s="21">
        <f t="shared" si="1"/>
        <v>54</v>
      </c>
    </row>
    <row r="115" spans="1:19" x14ac:dyDescent="0.25">
      <c r="A115">
        <v>112</v>
      </c>
      <c r="B115" t="s">
        <v>112</v>
      </c>
      <c r="C115" s="21">
        <v>0</v>
      </c>
      <c r="D115" s="21">
        <v>0</v>
      </c>
      <c r="E115" s="21">
        <v>0</v>
      </c>
      <c r="F115" s="21">
        <v>0</v>
      </c>
      <c r="G115" s="21">
        <v>0</v>
      </c>
      <c r="H115" s="21">
        <v>0</v>
      </c>
      <c r="I115" s="21">
        <v>0</v>
      </c>
      <c r="J115" s="21">
        <v>0</v>
      </c>
      <c r="K115" s="21">
        <v>0</v>
      </c>
      <c r="L115" s="21">
        <v>0</v>
      </c>
      <c r="M115" s="21">
        <v>0</v>
      </c>
      <c r="N115" s="21">
        <v>0</v>
      </c>
      <c r="O115" s="21">
        <v>0</v>
      </c>
      <c r="P115" s="21">
        <v>151</v>
      </c>
      <c r="Q115" s="29">
        <v>2.1849966769104925</v>
      </c>
      <c r="R115" s="29">
        <v>1.0924983384552462</v>
      </c>
      <c r="S115" s="21">
        <f t="shared" si="1"/>
        <v>0</v>
      </c>
    </row>
    <row r="116" spans="1:19" x14ac:dyDescent="0.25">
      <c r="A116">
        <v>113</v>
      </c>
      <c r="B116" t="s">
        <v>113</v>
      </c>
      <c r="C116" s="21">
        <v>0</v>
      </c>
      <c r="D116" s="21">
        <v>0</v>
      </c>
      <c r="E116" s="21">
        <v>0</v>
      </c>
      <c r="F116" s="21">
        <v>0</v>
      </c>
      <c r="G116" s="21">
        <v>0</v>
      </c>
      <c r="H116" s="21">
        <v>0</v>
      </c>
      <c r="I116" s="21">
        <v>0</v>
      </c>
      <c r="J116" s="21">
        <v>0</v>
      </c>
      <c r="K116" s="21">
        <v>0</v>
      </c>
      <c r="L116" s="21">
        <v>0</v>
      </c>
      <c r="M116" s="21">
        <v>0</v>
      </c>
      <c r="N116" s="21">
        <v>0</v>
      </c>
      <c r="O116" s="21">
        <v>46</v>
      </c>
      <c r="P116" s="21">
        <v>569.5</v>
      </c>
      <c r="Q116" s="29">
        <v>2.3709657334978549</v>
      </c>
      <c r="R116" s="29">
        <v>1.1854828667489274</v>
      </c>
      <c r="S116" s="21">
        <f t="shared" si="1"/>
        <v>46</v>
      </c>
    </row>
    <row r="117" spans="1:19" x14ac:dyDescent="0.25">
      <c r="A117">
        <v>114</v>
      </c>
      <c r="B117" t="s">
        <v>114</v>
      </c>
      <c r="C117" s="21">
        <v>0</v>
      </c>
      <c r="D117" s="21">
        <v>0</v>
      </c>
      <c r="E117" s="21">
        <v>1100.166666666667</v>
      </c>
      <c r="F117" s="21">
        <v>341.66666666666669</v>
      </c>
      <c r="G117" s="21">
        <v>0</v>
      </c>
      <c r="H117" s="21">
        <v>0</v>
      </c>
      <c r="I117" s="21">
        <v>0</v>
      </c>
      <c r="J117" s="21">
        <v>0</v>
      </c>
      <c r="K117" s="21">
        <v>19</v>
      </c>
      <c r="L117" s="21">
        <v>0</v>
      </c>
      <c r="M117" s="21">
        <v>0</v>
      </c>
      <c r="N117" s="21">
        <v>0</v>
      </c>
      <c r="O117" s="21">
        <v>19</v>
      </c>
      <c r="P117" s="21">
        <v>47</v>
      </c>
      <c r="Q117" s="29">
        <v>1.8579845898171929</v>
      </c>
      <c r="R117" s="29">
        <v>0.92899229490859647</v>
      </c>
      <c r="S117" s="21">
        <f t="shared" si="1"/>
        <v>1479.8333333333337</v>
      </c>
    </row>
    <row r="118" spans="1:19" x14ac:dyDescent="0.25">
      <c r="A118">
        <v>115</v>
      </c>
      <c r="B118" t="s">
        <v>115</v>
      </c>
      <c r="C118" s="21">
        <v>0</v>
      </c>
      <c r="D118" s="21">
        <v>0</v>
      </c>
      <c r="E118" s="21">
        <v>1117.5</v>
      </c>
      <c r="F118" s="21">
        <v>1052.8</v>
      </c>
      <c r="G118" s="21">
        <v>0</v>
      </c>
      <c r="H118" s="21">
        <v>0</v>
      </c>
      <c r="I118" s="21">
        <v>0</v>
      </c>
      <c r="J118" s="21">
        <v>0</v>
      </c>
      <c r="K118" s="21">
        <v>0</v>
      </c>
      <c r="L118" s="21">
        <v>0</v>
      </c>
      <c r="M118" s="21">
        <v>0</v>
      </c>
      <c r="N118" s="21">
        <v>0</v>
      </c>
      <c r="O118" s="21">
        <v>55</v>
      </c>
      <c r="P118" s="21">
        <v>1000</v>
      </c>
      <c r="Q118" s="29">
        <v>4.8846385009722466</v>
      </c>
      <c r="R118" s="29">
        <v>2.4423192504861233</v>
      </c>
      <c r="S118" s="21">
        <f t="shared" si="1"/>
        <v>2225.3000000000002</v>
      </c>
    </row>
    <row r="119" spans="1:19" x14ac:dyDescent="0.25">
      <c r="A119">
        <v>116</v>
      </c>
      <c r="B119" t="s">
        <v>116</v>
      </c>
      <c r="C119" s="21">
        <v>0</v>
      </c>
      <c r="D119" s="21">
        <v>74</v>
      </c>
      <c r="E119" s="21">
        <v>0</v>
      </c>
      <c r="F119" s="21">
        <v>525.75</v>
      </c>
      <c r="G119" s="21">
        <v>49</v>
      </c>
      <c r="H119" s="21">
        <v>0</v>
      </c>
      <c r="I119" s="21">
        <v>0</v>
      </c>
      <c r="J119" s="21">
        <v>0</v>
      </c>
      <c r="K119" s="21">
        <v>55.75</v>
      </c>
      <c r="L119" s="21">
        <v>20.777777777777779</v>
      </c>
      <c r="M119" s="21">
        <v>0</v>
      </c>
      <c r="N119" s="21">
        <v>0</v>
      </c>
      <c r="O119" s="21">
        <v>49.2</v>
      </c>
      <c r="P119" s="21">
        <v>635.66666666666674</v>
      </c>
      <c r="Q119" s="29">
        <v>1.6921472062732499</v>
      </c>
      <c r="R119" s="29">
        <v>0.84607360313662494</v>
      </c>
      <c r="S119" s="21">
        <f t="shared" si="1"/>
        <v>774.47777777777787</v>
      </c>
    </row>
    <row r="120" spans="1:19" x14ac:dyDescent="0.25">
      <c r="A120">
        <v>117</v>
      </c>
      <c r="B120" t="s">
        <v>117</v>
      </c>
      <c r="C120" s="21">
        <v>159</v>
      </c>
      <c r="D120" s="21">
        <v>193.28571428571431</v>
      </c>
      <c r="E120" s="21">
        <v>1285</v>
      </c>
      <c r="F120" s="21">
        <v>992.8</v>
      </c>
      <c r="G120" s="21">
        <v>0</v>
      </c>
      <c r="H120" s="21">
        <v>0</v>
      </c>
      <c r="I120" s="21">
        <v>0</v>
      </c>
      <c r="J120" s="21">
        <v>100.3333333333333</v>
      </c>
      <c r="K120" s="21">
        <v>60.555555555555557</v>
      </c>
      <c r="L120" s="21">
        <v>51</v>
      </c>
      <c r="M120" s="21">
        <v>0</v>
      </c>
      <c r="N120" s="21">
        <v>44</v>
      </c>
      <c r="O120" s="21">
        <v>17.222222222222221</v>
      </c>
      <c r="P120" s="21">
        <v>15</v>
      </c>
      <c r="Q120" s="29">
        <v>2.3344220505058551</v>
      </c>
      <c r="R120" s="29">
        <v>1.1672110252529275</v>
      </c>
      <c r="S120" s="21">
        <f t="shared" si="1"/>
        <v>2903.1968253968253</v>
      </c>
    </row>
    <row r="121" spans="1:19" x14ac:dyDescent="0.25">
      <c r="A121">
        <v>118</v>
      </c>
      <c r="B121" t="s">
        <v>118</v>
      </c>
      <c r="C121" s="21">
        <v>0</v>
      </c>
      <c r="D121" s="21">
        <v>0</v>
      </c>
      <c r="E121" s="21">
        <v>0</v>
      </c>
      <c r="F121" s="21">
        <v>0</v>
      </c>
      <c r="G121" s="21">
        <v>0</v>
      </c>
      <c r="H121" s="21">
        <v>0</v>
      </c>
      <c r="I121" s="21">
        <v>0</v>
      </c>
      <c r="J121" s="21">
        <v>0</v>
      </c>
      <c r="K121" s="21">
        <v>0</v>
      </c>
      <c r="L121" s="21">
        <v>0</v>
      </c>
      <c r="M121" s="21">
        <v>0</v>
      </c>
      <c r="N121" s="21">
        <v>0</v>
      </c>
      <c r="O121" s="21">
        <v>9.5</v>
      </c>
      <c r="P121" s="21">
        <v>76</v>
      </c>
      <c r="Q121" s="29">
        <v>1.5623616763047048</v>
      </c>
      <c r="R121" s="29">
        <v>0.7811808381523524</v>
      </c>
      <c r="S121" s="21">
        <f t="shared" si="1"/>
        <v>9.5</v>
      </c>
    </row>
    <row r="122" spans="1:19" x14ac:dyDescent="0.25">
      <c r="A122">
        <v>119</v>
      </c>
      <c r="B122" t="s">
        <v>119</v>
      </c>
      <c r="C122" s="21">
        <v>0</v>
      </c>
      <c r="D122" s="21">
        <v>0</v>
      </c>
      <c r="E122" s="21">
        <v>0</v>
      </c>
      <c r="F122" s="21">
        <v>0</v>
      </c>
      <c r="G122" s="21">
        <v>18</v>
      </c>
      <c r="H122" s="21">
        <v>0</v>
      </c>
      <c r="I122" s="21">
        <v>0</v>
      </c>
      <c r="J122" s="21">
        <v>0</v>
      </c>
      <c r="K122" s="21">
        <v>0</v>
      </c>
      <c r="L122" s="21">
        <v>0</v>
      </c>
      <c r="M122" s="21">
        <v>0</v>
      </c>
      <c r="N122" s="21">
        <v>0</v>
      </c>
      <c r="O122" s="21">
        <v>27.285714285714281</v>
      </c>
      <c r="P122" s="21">
        <v>126</v>
      </c>
      <c r="Q122" s="29">
        <v>1.921453395290718</v>
      </c>
      <c r="R122" s="29">
        <v>0.96072669764535901</v>
      </c>
      <c r="S122" s="21">
        <f t="shared" si="1"/>
        <v>45.285714285714278</v>
      </c>
    </row>
    <row r="123" spans="1:19" x14ac:dyDescent="0.25">
      <c r="A123">
        <v>120</v>
      </c>
      <c r="B123" t="s">
        <v>120</v>
      </c>
      <c r="C123" s="21">
        <v>140</v>
      </c>
      <c r="D123" s="21">
        <v>104</v>
      </c>
      <c r="E123" s="21">
        <v>0</v>
      </c>
      <c r="F123" s="21">
        <v>785.25</v>
      </c>
      <c r="G123" s="21">
        <v>0</v>
      </c>
      <c r="H123" s="21">
        <v>0</v>
      </c>
      <c r="I123" s="21">
        <v>8115.5555555555557</v>
      </c>
      <c r="J123" s="21">
        <v>0</v>
      </c>
      <c r="K123" s="21">
        <v>75.5</v>
      </c>
      <c r="L123" s="21">
        <v>26.5</v>
      </c>
      <c r="M123" s="21">
        <v>0</v>
      </c>
      <c r="N123" s="21">
        <v>0</v>
      </c>
      <c r="O123" s="21">
        <v>34.5</v>
      </c>
      <c r="P123" s="21">
        <v>112</v>
      </c>
      <c r="Q123" s="29">
        <v>3.3075301937261896</v>
      </c>
      <c r="R123" s="29">
        <v>1.6537650968630948</v>
      </c>
      <c r="S123" s="21">
        <f t="shared" si="1"/>
        <v>9281.3055555555547</v>
      </c>
    </row>
    <row r="124" spans="1:19" x14ac:dyDescent="0.25">
      <c r="A124">
        <v>121</v>
      </c>
      <c r="B124" t="s">
        <v>121</v>
      </c>
      <c r="C124" s="21">
        <v>0</v>
      </c>
      <c r="D124" s="21">
        <v>0</v>
      </c>
      <c r="E124" s="21">
        <v>0</v>
      </c>
      <c r="F124" s="21">
        <v>0</v>
      </c>
      <c r="G124" s="21">
        <v>0</v>
      </c>
      <c r="H124" s="21">
        <v>0</v>
      </c>
      <c r="I124" s="21">
        <v>0</v>
      </c>
      <c r="J124" s="21">
        <v>0</v>
      </c>
      <c r="K124" s="21">
        <v>0</v>
      </c>
      <c r="L124" s="21">
        <v>0</v>
      </c>
      <c r="M124" s="21">
        <v>0</v>
      </c>
      <c r="N124" s="21">
        <v>0</v>
      </c>
      <c r="O124" s="21">
        <v>0</v>
      </c>
      <c r="P124" s="21">
        <v>341.66666666666669</v>
      </c>
      <c r="Q124" s="29">
        <v>2.5953126346325073</v>
      </c>
      <c r="R124" s="29">
        <v>1.2976563173162536</v>
      </c>
      <c r="S124" s="21">
        <f t="shared" si="1"/>
        <v>0</v>
      </c>
    </row>
    <row r="125" spans="1:19" x14ac:dyDescent="0.25">
      <c r="A125">
        <v>122</v>
      </c>
      <c r="B125" t="s">
        <v>122</v>
      </c>
      <c r="C125" s="21">
        <v>0</v>
      </c>
      <c r="D125" s="21">
        <v>0</v>
      </c>
      <c r="E125" s="21">
        <v>0</v>
      </c>
      <c r="F125" s="21">
        <v>0</v>
      </c>
      <c r="G125" s="21">
        <v>0</v>
      </c>
      <c r="H125" s="21">
        <v>0</v>
      </c>
      <c r="I125" s="21">
        <v>0</v>
      </c>
      <c r="J125" s="21">
        <v>0</v>
      </c>
      <c r="K125" s="21">
        <v>0</v>
      </c>
      <c r="L125" s="21">
        <v>0</v>
      </c>
      <c r="M125" s="21">
        <v>0</v>
      </c>
      <c r="N125" s="21">
        <v>0</v>
      </c>
      <c r="O125" s="21">
        <v>0</v>
      </c>
      <c r="P125" s="21">
        <v>110</v>
      </c>
      <c r="Q125" s="29">
        <v>1.6734006734006734</v>
      </c>
      <c r="R125" s="29">
        <v>0.83670033670033672</v>
      </c>
      <c r="S125" s="21">
        <f t="shared" si="1"/>
        <v>0</v>
      </c>
    </row>
    <row r="126" spans="1:19" x14ac:dyDescent="0.25">
      <c r="A126">
        <v>123</v>
      </c>
      <c r="B126" t="s">
        <v>123</v>
      </c>
      <c r="C126" s="21">
        <v>0</v>
      </c>
      <c r="D126" s="21">
        <v>0</v>
      </c>
      <c r="E126" s="21">
        <v>0</v>
      </c>
      <c r="F126" s="21">
        <v>0</v>
      </c>
      <c r="G126" s="21">
        <v>0</v>
      </c>
      <c r="H126" s="21">
        <v>0</v>
      </c>
      <c r="I126" s="21">
        <v>5670</v>
      </c>
      <c r="J126" s="21">
        <v>0</v>
      </c>
      <c r="K126" s="21">
        <v>0</v>
      </c>
      <c r="L126" s="21">
        <v>0</v>
      </c>
      <c r="M126" s="21">
        <v>0</v>
      </c>
      <c r="N126" s="21">
        <v>0</v>
      </c>
      <c r="O126" s="21">
        <v>0</v>
      </c>
      <c r="P126" s="21">
        <v>269</v>
      </c>
      <c r="Q126" s="29">
        <v>2.5185159914712152</v>
      </c>
      <c r="R126" s="29">
        <v>1.2592579957356076</v>
      </c>
      <c r="S126" s="21">
        <f t="shared" si="1"/>
        <v>5670</v>
      </c>
    </row>
    <row r="127" spans="1:19" x14ac:dyDescent="0.25">
      <c r="A127">
        <v>124</v>
      </c>
      <c r="B127" t="s">
        <v>124</v>
      </c>
      <c r="C127" s="21">
        <v>0</v>
      </c>
      <c r="D127" s="21">
        <v>0</v>
      </c>
      <c r="E127" s="21">
        <v>0</v>
      </c>
      <c r="F127" s="21">
        <v>0</v>
      </c>
      <c r="G127" s="21">
        <v>0</v>
      </c>
      <c r="H127" s="21">
        <v>0</v>
      </c>
      <c r="I127" s="21">
        <v>0</v>
      </c>
      <c r="J127" s="21">
        <v>0</v>
      </c>
      <c r="K127" s="21">
        <v>0</v>
      </c>
      <c r="L127" s="21">
        <v>0</v>
      </c>
      <c r="M127" s="21">
        <v>0</v>
      </c>
      <c r="N127" s="21">
        <v>0</v>
      </c>
      <c r="O127" s="21">
        <v>0</v>
      </c>
      <c r="P127" s="21">
        <v>0</v>
      </c>
      <c r="Q127" s="29">
        <v>1.2959040647874163</v>
      </c>
      <c r="R127" s="29">
        <v>0.64795203239370813</v>
      </c>
      <c r="S127" s="21">
        <f t="shared" si="1"/>
        <v>0</v>
      </c>
    </row>
    <row r="128" spans="1:19" x14ac:dyDescent="0.25">
      <c r="A128">
        <v>125</v>
      </c>
      <c r="B128" t="s">
        <v>125</v>
      </c>
      <c r="C128" s="21">
        <v>0</v>
      </c>
      <c r="D128" s="21">
        <v>62</v>
      </c>
      <c r="E128" s="21">
        <v>0</v>
      </c>
      <c r="F128" s="21">
        <v>464</v>
      </c>
      <c r="G128" s="21">
        <v>0</v>
      </c>
      <c r="H128" s="21">
        <v>0</v>
      </c>
      <c r="I128" s="21">
        <v>0</v>
      </c>
      <c r="J128" s="21">
        <v>0</v>
      </c>
      <c r="K128" s="21">
        <v>40.18181818181818</v>
      </c>
      <c r="L128" s="21">
        <v>0</v>
      </c>
      <c r="M128" s="21">
        <v>955</v>
      </c>
      <c r="N128" s="21">
        <v>0</v>
      </c>
      <c r="O128" s="21">
        <v>35</v>
      </c>
      <c r="P128" s="21">
        <v>2143</v>
      </c>
      <c r="Q128" s="29">
        <v>1.5440514469453377</v>
      </c>
      <c r="R128" s="29">
        <v>0.77202572347266885</v>
      </c>
      <c r="S128" s="21">
        <f t="shared" si="1"/>
        <v>1556.181818181818</v>
      </c>
    </row>
    <row r="129" spans="1:19" x14ac:dyDescent="0.25">
      <c r="A129">
        <v>126</v>
      </c>
      <c r="B129" t="s">
        <v>126</v>
      </c>
      <c r="C129" s="21">
        <v>0</v>
      </c>
      <c r="D129" s="21">
        <v>70.285714285714292</v>
      </c>
      <c r="E129" s="21">
        <v>0</v>
      </c>
      <c r="F129" s="21">
        <v>240</v>
      </c>
      <c r="G129" s="21">
        <v>56.333333333333343</v>
      </c>
      <c r="H129" s="21">
        <v>0</v>
      </c>
      <c r="I129" s="21">
        <v>0</v>
      </c>
      <c r="J129" s="21">
        <v>0</v>
      </c>
      <c r="K129" s="21">
        <v>62.222222222222221</v>
      </c>
      <c r="L129" s="21">
        <v>0</v>
      </c>
      <c r="M129" s="21">
        <v>0</v>
      </c>
      <c r="N129" s="21">
        <v>0</v>
      </c>
      <c r="O129" s="21">
        <v>44.4</v>
      </c>
      <c r="P129" s="21">
        <v>395.5</v>
      </c>
      <c r="Q129" s="29">
        <v>1.9101494709735207</v>
      </c>
      <c r="R129" s="29">
        <v>0.95507473548676036</v>
      </c>
      <c r="S129" s="21">
        <f t="shared" si="1"/>
        <v>473.2412698412698</v>
      </c>
    </row>
    <row r="130" spans="1:19" x14ac:dyDescent="0.25">
      <c r="A130">
        <v>127</v>
      </c>
      <c r="B130" t="s">
        <v>127</v>
      </c>
      <c r="C130" s="21">
        <v>0</v>
      </c>
      <c r="D130" s="21">
        <v>0</v>
      </c>
      <c r="E130" s="21">
        <v>848</v>
      </c>
      <c r="F130" s="21">
        <v>469</v>
      </c>
      <c r="G130" s="21">
        <v>29.666666666666671</v>
      </c>
      <c r="H130" s="21">
        <v>0</v>
      </c>
      <c r="I130" s="21">
        <v>0</v>
      </c>
      <c r="J130" s="21">
        <v>0</v>
      </c>
      <c r="K130" s="21">
        <v>35.200000000000003</v>
      </c>
      <c r="L130" s="21">
        <v>0</v>
      </c>
      <c r="M130" s="21">
        <v>241.5</v>
      </c>
      <c r="N130" s="21">
        <v>0</v>
      </c>
      <c r="O130" s="21">
        <v>17</v>
      </c>
      <c r="P130" s="21">
        <v>125</v>
      </c>
      <c r="Q130" s="29">
        <v>1.5551038843721769</v>
      </c>
      <c r="R130" s="29">
        <v>0.77755194218608847</v>
      </c>
      <c r="S130" s="21">
        <f t="shared" si="1"/>
        <v>1640.3666666666668</v>
      </c>
    </row>
    <row r="131" spans="1:19" x14ac:dyDescent="0.25">
      <c r="A131">
        <v>128</v>
      </c>
      <c r="B131" t="s">
        <v>128</v>
      </c>
      <c r="C131" s="21">
        <v>0</v>
      </c>
      <c r="D131" s="21">
        <v>66.5</v>
      </c>
      <c r="E131" s="21">
        <v>0</v>
      </c>
      <c r="F131" s="21">
        <v>608</v>
      </c>
      <c r="G131" s="21">
        <v>0</v>
      </c>
      <c r="H131" s="21">
        <v>0</v>
      </c>
      <c r="I131" s="21">
        <v>0</v>
      </c>
      <c r="J131" s="21">
        <v>0</v>
      </c>
      <c r="K131" s="21">
        <v>45.25</v>
      </c>
      <c r="L131" s="21">
        <v>0</v>
      </c>
      <c r="M131" s="21">
        <v>0</v>
      </c>
      <c r="N131" s="21">
        <v>0</v>
      </c>
      <c r="O131" s="21">
        <v>47</v>
      </c>
      <c r="P131" s="21">
        <v>91</v>
      </c>
      <c r="Q131" s="29">
        <v>1.7465792751331632</v>
      </c>
      <c r="R131" s="29">
        <v>0.87328963756658162</v>
      </c>
      <c r="S131" s="21">
        <f t="shared" si="1"/>
        <v>766.75</v>
      </c>
    </row>
    <row r="132" spans="1:19" x14ac:dyDescent="0.25">
      <c r="A132">
        <v>129</v>
      </c>
      <c r="B132" t="s">
        <v>129</v>
      </c>
      <c r="C132" s="21">
        <v>0</v>
      </c>
      <c r="D132" s="21">
        <v>0</v>
      </c>
      <c r="E132" s="21">
        <v>0</v>
      </c>
      <c r="F132" s="21">
        <v>0</v>
      </c>
      <c r="G132" s="21">
        <v>0</v>
      </c>
      <c r="H132" s="21">
        <v>0</v>
      </c>
      <c r="I132" s="21">
        <v>0</v>
      </c>
      <c r="J132" s="21">
        <v>0</v>
      </c>
      <c r="K132" s="21">
        <v>0</v>
      </c>
      <c r="L132" s="21">
        <v>20.333333333333329</v>
      </c>
      <c r="M132" s="21">
        <v>0</v>
      </c>
      <c r="N132" s="21">
        <v>0</v>
      </c>
      <c r="O132" s="21">
        <v>31.6</v>
      </c>
      <c r="P132" s="21">
        <v>291</v>
      </c>
      <c r="Q132" s="29">
        <v>1.7927303386575484</v>
      </c>
      <c r="R132" s="29">
        <v>0.89636516932877419</v>
      </c>
      <c r="S132" s="21">
        <f t="shared" ref="S132:S195" si="2">SUM(C132:O132)</f>
        <v>51.93333333333333</v>
      </c>
    </row>
    <row r="133" spans="1:19" x14ac:dyDescent="0.25">
      <c r="A133">
        <v>130</v>
      </c>
      <c r="B133" t="s">
        <v>130</v>
      </c>
      <c r="C133" s="21">
        <v>0</v>
      </c>
      <c r="D133" s="21">
        <v>0</v>
      </c>
      <c r="E133" s="21">
        <v>0</v>
      </c>
      <c r="F133" s="21">
        <v>0</v>
      </c>
      <c r="G133" s="21">
        <v>62</v>
      </c>
      <c r="H133" s="21">
        <v>0</v>
      </c>
      <c r="I133" s="21">
        <v>0</v>
      </c>
      <c r="J133" s="21">
        <v>0</v>
      </c>
      <c r="K133" s="21">
        <v>0</v>
      </c>
      <c r="L133" s="21">
        <v>0</v>
      </c>
      <c r="M133" s="21">
        <v>0</v>
      </c>
      <c r="N133" s="21">
        <v>0</v>
      </c>
      <c r="O133" s="21">
        <v>0</v>
      </c>
      <c r="P133" s="21">
        <v>214</v>
      </c>
      <c r="Q133" s="29">
        <v>1.6329323038247441</v>
      </c>
      <c r="R133" s="29">
        <v>0.81646615191237204</v>
      </c>
      <c r="S133" s="21">
        <f t="shared" si="2"/>
        <v>62</v>
      </c>
    </row>
    <row r="134" spans="1:19" x14ac:dyDescent="0.25">
      <c r="A134">
        <v>131</v>
      </c>
      <c r="B134" t="s">
        <v>131</v>
      </c>
      <c r="C134" s="21">
        <v>0</v>
      </c>
      <c r="D134" s="21">
        <v>0</v>
      </c>
      <c r="E134" s="21">
        <v>0</v>
      </c>
      <c r="F134" s="21">
        <v>0</v>
      </c>
      <c r="G134" s="21">
        <v>0</v>
      </c>
      <c r="H134" s="21">
        <v>0</v>
      </c>
      <c r="I134" s="21">
        <v>0</v>
      </c>
      <c r="J134" s="21">
        <v>0</v>
      </c>
      <c r="K134" s="21">
        <v>0</v>
      </c>
      <c r="L134" s="21">
        <v>0</v>
      </c>
      <c r="M134" s="21">
        <v>0</v>
      </c>
      <c r="N134" s="21">
        <v>0</v>
      </c>
      <c r="O134" s="21">
        <v>0</v>
      </c>
      <c r="P134" s="21">
        <v>42</v>
      </c>
      <c r="Q134" s="29">
        <v>2.5398508048684727</v>
      </c>
      <c r="R134" s="29">
        <v>1.2699254024342364</v>
      </c>
      <c r="S134" s="21">
        <f t="shared" si="2"/>
        <v>0</v>
      </c>
    </row>
    <row r="135" spans="1:19" x14ac:dyDescent="0.25">
      <c r="A135">
        <v>132</v>
      </c>
      <c r="B135" t="s">
        <v>132</v>
      </c>
      <c r="C135" s="21">
        <v>0</v>
      </c>
      <c r="D135" s="21">
        <v>0</v>
      </c>
      <c r="E135" s="21">
        <v>0</v>
      </c>
      <c r="F135" s="21">
        <v>366.33333333333331</v>
      </c>
      <c r="G135" s="21">
        <v>0</v>
      </c>
      <c r="H135" s="21">
        <v>0</v>
      </c>
      <c r="I135" s="21">
        <v>0</v>
      </c>
      <c r="J135" s="21">
        <v>0</v>
      </c>
      <c r="K135" s="21">
        <v>0</v>
      </c>
      <c r="L135" s="21">
        <v>0</v>
      </c>
      <c r="M135" s="21">
        <v>0</v>
      </c>
      <c r="N135" s="21">
        <v>0</v>
      </c>
      <c r="O135" s="21">
        <v>20.5</v>
      </c>
      <c r="P135" s="21">
        <v>0</v>
      </c>
      <c r="Q135" s="29">
        <v>0.68004703401857036</v>
      </c>
      <c r="R135" s="29">
        <v>0.34002351700928518</v>
      </c>
      <c r="S135" s="21">
        <f t="shared" si="2"/>
        <v>386.83333333333331</v>
      </c>
    </row>
    <row r="136" spans="1:19" x14ac:dyDescent="0.25">
      <c r="A136">
        <v>133</v>
      </c>
      <c r="B136" t="s">
        <v>133</v>
      </c>
      <c r="C136" s="21">
        <v>0</v>
      </c>
      <c r="D136" s="21">
        <v>0</v>
      </c>
      <c r="E136" s="21">
        <v>0</v>
      </c>
      <c r="F136" s="21">
        <v>0</v>
      </c>
      <c r="G136" s="21">
        <v>30</v>
      </c>
      <c r="H136" s="21">
        <v>0</v>
      </c>
      <c r="I136" s="21">
        <v>0</v>
      </c>
      <c r="J136" s="21">
        <v>0</v>
      </c>
      <c r="K136" s="21">
        <v>0</v>
      </c>
      <c r="L136" s="21">
        <v>0</v>
      </c>
      <c r="M136" s="21">
        <v>0</v>
      </c>
      <c r="N136" s="21">
        <v>0</v>
      </c>
      <c r="O136" s="21">
        <v>0</v>
      </c>
      <c r="P136" s="21">
        <v>159</v>
      </c>
      <c r="Q136" s="29">
        <v>1.752031846077293</v>
      </c>
      <c r="R136" s="29">
        <v>0.8760159230386465</v>
      </c>
      <c r="S136" s="21">
        <f t="shared" si="2"/>
        <v>30</v>
      </c>
    </row>
    <row r="137" spans="1:19" x14ac:dyDescent="0.25">
      <c r="A137">
        <v>134</v>
      </c>
      <c r="B137" t="s">
        <v>134</v>
      </c>
      <c r="C137" s="21">
        <v>0</v>
      </c>
      <c r="D137" s="21">
        <v>0</v>
      </c>
      <c r="E137" s="21">
        <v>0</v>
      </c>
      <c r="F137" s="21">
        <v>0</v>
      </c>
      <c r="G137" s="21">
        <v>0</v>
      </c>
      <c r="H137" s="21">
        <v>0</v>
      </c>
      <c r="I137" s="21">
        <v>0</v>
      </c>
      <c r="J137" s="21">
        <v>0</v>
      </c>
      <c r="K137" s="21">
        <v>0</v>
      </c>
      <c r="L137" s="21">
        <v>0</v>
      </c>
      <c r="M137" s="21">
        <v>0</v>
      </c>
      <c r="N137" s="21">
        <v>0</v>
      </c>
      <c r="O137" s="21">
        <v>0</v>
      </c>
      <c r="P137" s="21">
        <v>159</v>
      </c>
      <c r="Q137" s="29">
        <v>2.2802918511231351</v>
      </c>
      <c r="R137" s="29">
        <v>1.1401459255615676</v>
      </c>
      <c r="S137" s="21">
        <f t="shared" si="2"/>
        <v>0</v>
      </c>
    </row>
    <row r="138" spans="1:19" x14ac:dyDescent="0.25">
      <c r="A138">
        <v>135</v>
      </c>
      <c r="B138" t="s">
        <v>135</v>
      </c>
      <c r="C138" s="21">
        <v>0</v>
      </c>
      <c r="D138" s="21">
        <v>0</v>
      </c>
      <c r="E138" s="21">
        <v>0</v>
      </c>
      <c r="F138" s="21">
        <v>0</v>
      </c>
      <c r="G138" s="21">
        <v>0</v>
      </c>
      <c r="H138" s="21">
        <v>0</v>
      </c>
      <c r="I138" s="21">
        <v>0</v>
      </c>
      <c r="J138" s="21">
        <v>0</v>
      </c>
      <c r="K138" s="21">
        <v>0</v>
      </c>
      <c r="L138" s="21">
        <v>0</v>
      </c>
      <c r="M138" s="21">
        <v>0</v>
      </c>
      <c r="N138" s="21">
        <v>0</v>
      </c>
      <c r="O138" s="21">
        <v>24</v>
      </c>
      <c r="P138" s="21">
        <v>0</v>
      </c>
      <c r="Q138" s="29">
        <v>1.5816674792784007</v>
      </c>
      <c r="R138" s="29">
        <v>0.79083373963920034</v>
      </c>
      <c r="S138" s="21">
        <f t="shared" si="2"/>
        <v>24</v>
      </c>
    </row>
    <row r="139" spans="1:19" x14ac:dyDescent="0.25">
      <c r="A139">
        <v>136</v>
      </c>
      <c r="B139" t="s">
        <v>136</v>
      </c>
      <c r="C139" s="21">
        <v>0</v>
      </c>
      <c r="D139" s="21">
        <v>0</v>
      </c>
      <c r="E139" s="21">
        <v>0</v>
      </c>
      <c r="F139" s="21">
        <v>0</v>
      </c>
      <c r="G139" s="21">
        <v>0</v>
      </c>
      <c r="H139" s="21">
        <v>0</v>
      </c>
      <c r="I139" s="21">
        <v>0</v>
      </c>
      <c r="J139" s="21">
        <v>0</v>
      </c>
      <c r="K139" s="21">
        <v>0</v>
      </c>
      <c r="L139" s="21">
        <v>0</v>
      </c>
      <c r="M139" s="21">
        <v>0</v>
      </c>
      <c r="N139" s="21">
        <v>0</v>
      </c>
      <c r="O139" s="21">
        <v>0</v>
      </c>
      <c r="P139" s="21">
        <v>39</v>
      </c>
      <c r="Q139" s="29">
        <v>1.4921412007214636</v>
      </c>
      <c r="R139" s="29">
        <v>0.74607060036073181</v>
      </c>
      <c r="S139" s="21">
        <f t="shared" si="2"/>
        <v>0</v>
      </c>
    </row>
    <row r="140" spans="1:19" x14ac:dyDescent="0.25">
      <c r="A140">
        <v>137</v>
      </c>
      <c r="B140" t="s">
        <v>137</v>
      </c>
      <c r="C140" s="21">
        <v>0</v>
      </c>
      <c r="D140" s="21">
        <v>67</v>
      </c>
      <c r="E140" s="21">
        <v>0</v>
      </c>
      <c r="F140" s="21">
        <v>474</v>
      </c>
      <c r="G140" s="21">
        <v>0</v>
      </c>
      <c r="H140" s="21">
        <v>0</v>
      </c>
      <c r="I140" s="21">
        <v>0</v>
      </c>
      <c r="J140" s="21">
        <v>0</v>
      </c>
      <c r="K140" s="21">
        <v>64</v>
      </c>
      <c r="L140" s="21">
        <v>0</v>
      </c>
      <c r="M140" s="21">
        <v>0</v>
      </c>
      <c r="N140" s="21">
        <v>0</v>
      </c>
      <c r="O140" s="21">
        <v>22</v>
      </c>
      <c r="P140" s="21">
        <v>51</v>
      </c>
      <c r="Q140" s="29">
        <v>1.7117843961891683</v>
      </c>
      <c r="R140" s="29">
        <v>0.85589219809458417</v>
      </c>
      <c r="S140" s="21">
        <f t="shared" si="2"/>
        <v>627</v>
      </c>
    </row>
    <row r="141" spans="1:19" x14ac:dyDescent="0.25">
      <c r="A141">
        <v>138</v>
      </c>
      <c r="B141" t="s">
        <v>138</v>
      </c>
      <c r="C141" s="21">
        <v>0</v>
      </c>
      <c r="D141" s="21">
        <v>0</v>
      </c>
      <c r="E141" s="21">
        <v>1006.25</v>
      </c>
      <c r="F141" s="21">
        <v>300.5</v>
      </c>
      <c r="G141" s="21">
        <v>25</v>
      </c>
      <c r="H141" s="21">
        <v>0</v>
      </c>
      <c r="I141" s="21">
        <v>0</v>
      </c>
      <c r="J141" s="21">
        <v>0</v>
      </c>
      <c r="K141" s="21">
        <v>0</v>
      </c>
      <c r="L141" s="21">
        <v>0</v>
      </c>
      <c r="M141" s="21">
        <v>0</v>
      </c>
      <c r="N141" s="21">
        <v>39.5</v>
      </c>
      <c r="O141" s="21">
        <v>19.600000000000001</v>
      </c>
      <c r="P141" s="21">
        <v>45</v>
      </c>
      <c r="Q141" s="29">
        <v>1.4944551027092789</v>
      </c>
      <c r="R141" s="29">
        <v>0.74722755135463947</v>
      </c>
      <c r="S141" s="21">
        <f t="shared" si="2"/>
        <v>1390.85</v>
      </c>
    </row>
    <row r="142" spans="1:19" x14ac:dyDescent="0.25">
      <c r="A142">
        <v>139</v>
      </c>
      <c r="B142" t="s">
        <v>139</v>
      </c>
      <c r="C142" s="21">
        <v>141.42857142857139</v>
      </c>
      <c r="D142" s="21">
        <v>92</v>
      </c>
      <c r="E142" s="21">
        <v>0</v>
      </c>
      <c r="F142" s="21">
        <v>912.33333333333337</v>
      </c>
      <c r="G142" s="21">
        <v>0</v>
      </c>
      <c r="H142" s="21">
        <v>0</v>
      </c>
      <c r="I142" s="21">
        <v>0</v>
      </c>
      <c r="J142" s="21">
        <v>0</v>
      </c>
      <c r="K142" s="21">
        <v>66.285714285714292</v>
      </c>
      <c r="L142" s="21">
        <v>24.63636363636364</v>
      </c>
      <c r="M142" s="21">
        <v>0</v>
      </c>
      <c r="N142" s="21">
        <v>0</v>
      </c>
      <c r="O142" s="21">
        <v>39.333333333333343</v>
      </c>
      <c r="P142" s="21">
        <v>255</v>
      </c>
      <c r="Q142" s="29">
        <v>1.5345825961074473</v>
      </c>
      <c r="R142" s="29">
        <v>0.76729129805372365</v>
      </c>
      <c r="S142" s="21">
        <f t="shared" si="2"/>
        <v>1276.017316017316</v>
      </c>
    </row>
    <row r="143" spans="1:19" x14ac:dyDescent="0.25">
      <c r="A143">
        <v>140</v>
      </c>
      <c r="B143" t="s">
        <v>140</v>
      </c>
      <c r="C143" s="21">
        <v>151.5</v>
      </c>
      <c r="D143" s="21">
        <v>67</v>
      </c>
      <c r="E143" s="21">
        <v>948.77777777777783</v>
      </c>
      <c r="F143" s="21">
        <v>484</v>
      </c>
      <c r="G143" s="21">
        <v>0</v>
      </c>
      <c r="H143" s="21">
        <v>2487.75</v>
      </c>
      <c r="I143" s="21">
        <v>0</v>
      </c>
      <c r="J143" s="21">
        <v>83.142857142857139</v>
      </c>
      <c r="K143" s="21">
        <v>57.25</v>
      </c>
      <c r="L143" s="21">
        <v>0</v>
      </c>
      <c r="M143" s="21">
        <v>2099.8333333333335</v>
      </c>
      <c r="N143" s="21">
        <v>46</v>
      </c>
      <c r="O143" s="21">
        <v>19.666666666666671</v>
      </c>
      <c r="P143" s="21">
        <v>1812</v>
      </c>
      <c r="Q143" s="29">
        <v>1.8959516035728643</v>
      </c>
      <c r="R143" s="29">
        <v>0.94797580178643215</v>
      </c>
      <c r="S143" s="21">
        <f t="shared" si="2"/>
        <v>6444.9206349206352</v>
      </c>
    </row>
    <row r="144" spans="1:19" x14ac:dyDescent="0.25">
      <c r="A144">
        <v>141</v>
      </c>
      <c r="B144" t="s">
        <v>141</v>
      </c>
      <c r="C144" s="21">
        <v>0</v>
      </c>
      <c r="D144" s="21">
        <v>0</v>
      </c>
      <c r="E144" s="21">
        <v>0</v>
      </c>
      <c r="F144" s="21">
        <v>0</v>
      </c>
      <c r="G144" s="21">
        <v>46.166666666666657</v>
      </c>
      <c r="H144" s="21">
        <v>0</v>
      </c>
      <c r="I144" s="21">
        <v>0</v>
      </c>
      <c r="J144" s="21">
        <v>0</v>
      </c>
      <c r="K144" s="21">
        <v>0</v>
      </c>
      <c r="L144" s="21">
        <v>0</v>
      </c>
      <c r="M144" s="21">
        <v>0</v>
      </c>
      <c r="N144" s="21">
        <v>0</v>
      </c>
      <c r="O144" s="21">
        <v>26.666666666666671</v>
      </c>
      <c r="P144" s="21">
        <v>155.5</v>
      </c>
      <c r="Q144" s="29">
        <v>2.6241050469483569</v>
      </c>
      <c r="R144" s="29">
        <v>1.3120525234741784</v>
      </c>
      <c r="S144" s="21">
        <f t="shared" si="2"/>
        <v>72.833333333333329</v>
      </c>
    </row>
    <row r="145" spans="1:19" x14ac:dyDescent="0.25">
      <c r="A145">
        <v>142</v>
      </c>
      <c r="B145" t="s">
        <v>142</v>
      </c>
      <c r="C145" s="21">
        <v>0</v>
      </c>
      <c r="D145" s="21">
        <v>0</v>
      </c>
      <c r="E145" s="21">
        <v>0</v>
      </c>
      <c r="F145" s="21">
        <v>0</v>
      </c>
      <c r="G145" s="21">
        <v>0</v>
      </c>
      <c r="H145" s="21">
        <v>0</v>
      </c>
      <c r="I145" s="21">
        <v>0</v>
      </c>
      <c r="J145" s="21">
        <v>0</v>
      </c>
      <c r="K145" s="21">
        <v>0</v>
      </c>
      <c r="L145" s="21">
        <v>0</v>
      </c>
      <c r="M145" s="21">
        <v>0</v>
      </c>
      <c r="N145" s="21">
        <v>0</v>
      </c>
      <c r="O145" s="21">
        <v>0</v>
      </c>
      <c r="P145" s="21">
        <v>372</v>
      </c>
      <c r="Q145" s="29">
        <v>1.8238522393568368</v>
      </c>
      <c r="R145" s="29">
        <v>0.91192611967841841</v>
      </c>
      <c r="S145" s="21">
        <f t="shared" si="2"/>
        <v>0</v>
      </c>
    </row>
    <row r="146" spans="1:19" x14ac:dyDescent="0.25">
      <c r="A146">
        <v>143</v>
      </c>
      <c r="B146" t="s">
        <v>143</v>
      </c>
      <c r="C146" s="21">
        <v>0</v>
      </c>
      <c r="D146" s="21">
        <v>79</v>
      </c>
      <c r="E146" s="21">
        <v>0</v>
      </c>
      <c r="F146" s="21">
        <v>0</v>
      </c>
      <c r="G146" s="21">
        <v>0</v>
      </c>
      <c r="H146" s="21">
        <v>0</v>
      </c>
      <c r="I146" s="21">
        <v>6970</v>
      </c>
      <c r="J146" s="21">
        <v>0</v>
      </c>
      <c r="K146" s="21">
        <v>43</v>
      </c>
      <c r="L146" s="21">
        <v>0</v>
      </c>
      <c r="M146" s="21">
        <v>0</v>
      </c>
      <c r="N146" s="21">
        <v>0</v>
      </c>
      <c r="O146" s="21">
        <v>0</v>
      </c>
      <c r="P146" s="21">
        <v>249.5</v>
      </c>
      <c r="Q146" s="29">
        <v>2.3485094447076107</v>
      </c>
      <c r="R146" s="29">
        <v>1.1742547223538053</v>
      </c>
      <c r="S146" s="21">
        <f t="shared" si="2"/>
        <v>7092</v>
      </c>
    </row>
    <row r="147" spans="1:19" x14ac:dyDescent="0.25">
      <c r="A147">
        <v>144</v>
      </c>
      <c r="B147" t="s">
        <v>144</v>
      </c>
      <c r="C147" s="21">
        <v>0</v>
      </c>
      <c r="D147" s="21">
        <v>76.5</v>
      </c>
      <c r="E147" s="21">
        <v>0</v>
      </c>
      <c r="F147" s="21">
        <v>0</v>
      </c>
      <c r="G147" s="21">
        <v>50</v>
      </c>
      <c r="H147" s="21">
        <v>0</v>
      </c>
      <c r="I147" s="21">
        <v>0</v>
      </c>
      <c r="J147" s="21">
        <v>0</v>
      </c>
      <c r="K147" s="21">
        <v>0</v>
      </c>
      <c r="L147" s="21">
        <v>0</v>
      </c>
      <c r="M147" s="21">
        <v>0</v>
      </c>
      <c r="N147" s="21">
        <v>0</v>
      </c>
      <c r="O147" s="21">
        <v>0</v>
      </c>
      <c r="P147" s="21">
        <v>215.5</v>
      </c>
      <c r="Q147" s="29">
        <v>2.3943407484599675</v>
      </c>
      <c r="R147" s="29">
        <v>1.1971703742299837</v>
      </c>
      <c r="S147" s="21">
        <f t="shared" si="2"/>
        <v>126.5</v>
      </c>
    </row>
    <row r="148" spans="1:19" x14ac:dyDescent="0.25">
      <c r="A148">
        <v>145</v>
      </c>
      <c r="B148" t="s">
        <v>145</v>
      </c>
      <c r="C148" s="21">
        <v>0</v>
      </c>
      <c r="D148" s="21">
        <v>0</v>
      </c>
      <c r="E148" s="21">
        <v>0</v>
      </c>
      <c r="F148" s="21">
        <v>0</v>
      </c>
      <c r="G148" s="21">
        <v>0</v>
      </c>
      <c r="H148" s="21">
        <v>0</v>
      </c>
      <c r="I148" s="21">
        <v>0</v>
      </c>
      <c r="J148" s="21">
        <v>0</v>
      </c>
      <c r="K148" s="21">
        <v>0</v>
      </c>
      <c r="L148" s="21">
        <v>0</v>
      </c>
      <c r="M148" s="21">
        <v>0</v>
      </c>
      <c r="N148" s="21">
        <v>0</v>
      </c>
      <c r="O148" s="21">
        <v>0</v>
      </c>
      <c r="P148" s="21">
        <v>321.5</v>
      </c>
      <c r="Q148" s="29">
        <v>2.3788575905603726</v>
      </c>
      <c r="R148" s="29">
        <v>1.1894287952801863</v>
      </c>
      <c r="S148" s="21">
        <f t="shared" si="2"/>
        <v>0</v>
      </c>
    </row>
    <row r="149" spans="1:19" x14ac:dyDescent="0.25">
      <c r="A149">
        <v>146</v>
      </c>
      <c r="B149" t="s">
        <v>146</v>
      </c>
      <c r="C149" s="21">
        <v>0</v>
      </c>
      <c r="D149" s="21">
        <v>58</v>
      </c>
      <c r="E149" s="21">
        <v>0</v>
      </c>
      <c r="F149" s="21">
        <v>0</v>
      </c>
      <c r="G149" s="21">
        <v>0</v>
      </c>
      <c r="H149" s="21">
        <v>0</v>
      </c>
      <c r="I149" s="21">
        <v>8064</v>
      </c>
      <c r="J149" s="21">
        <v>0</v>
      </c>
      <c r="K149" s="21">
        <v>64.400000000000006</v>
      </c>
      <c r="L149" s="21">
        <v>24.888888888888889</v>
      </c>
      <c r="M149" s="21">
        <v>0</v>
      </c>
      <c r="N149" s="21">
        <v>0</v>
      </c>
      <c r="O149" s="21">
        <v>31</v>
      </c>
      <c r="P149" s="21">
        <v>224.5</v>
      </c>
      <c r="Q149" s="29">
        <v>2.3486807962966809</v>
      </c>
      <c r="R149" s="29">
        <v>1.1743403981483405</v>
      </c>
      <c r="S149" s="21">
        <f t="shared" si="2"/>
        <v>8242.2888888888883</v>
      </c>
    </row>
    <row r="150" spans="1:19" x14ac:dyDescent="0.25">
      <c r="A150">
        <v>147</v>
      </c>
      <c r="B150" t="s">
        <v>147</v>
      </c>
      <c r="C150" s="21">
        <v>0</v>
      </c>
      <c r="D150" s="21">
        <v>75.666666666666671</v>
      </c>
      <c r="E150" s="21">
        <v>0</v>
      </c>
      <c r="F150" s="21">
        <v>819</v>
      </c>
      <c r="G150" s="21">
        <v>49</v>
      </c>
      <c r="H150" s="21">
        <v>0</v>
      </c>
      <c r="I150" s="21">
        <v>0</v>
      </c>
      <c r="J150" s="21">
        <v>0</v>
      </c>
      <c r="K150" s="21">
        <v>63.166666666666657</v>
      </c>
      <c r="L150" s="21">
        <v>0</v>
      </c>
      <c r="M150" s="21">
        <v>0</v>
      </c>
      <c r="N150" s="21">
        <v>0</v>
      </c>
      <c r="O150" s="21">
        <v>45</v>
      </c>
      <c r="P150" s="21">
        <v>281</v>
      </c>
      <c r="Q150" s="29">
        <v>1.9367723902432308</v>
      </c>
      <c r="R150" s="29">
        <v>0.96838619512161539</v>
      </c>
      <c r="S150" s="21">
        <f t="shared" si="2"/>
        <v>1051.8333333333333</v>
      </c>
    </row>
    <row r="151" spans="1:19" x14ac:dyDescent="0.25">
      <c r="A151">
        <v>148</v>
      </c>
      <c r="B151" t="s">
        <v>148</v>
      </c>
      <c r="C151" s="21">
        <v>0</v>
      </c>
      <c r="D151" s="21">
        <v>175</v>
      </c>
      <c r="E151" s="21">
        <v>0</v>
      </c>
      <c r="F151" s="21">
        <v>0</v>
      </c>
      <c r="G151" s="21">
        <v>0</v>
      </c>
      <c r="H151" s="21">
        <v>0</v>
      </c>
      <c r="I151" s="21">
        <v>0</v>
      </c>
      <c r="J151" s="21">
        <v>117</v>
      </c>
      <c r="K151" s="21">
        <v>59.2</v>
      </c>
      <c r="L151" s="21">
        <v>0</v>
      </c>
      <c r="M151" s="21">
        <v>1450</v>
      </c>
      <c r="N151" s="21">
        <v>49.25</v>
      </c>
      <c r="O151" s="21">
        <v>23.25</v>
      </c>
      <c r="P151" s="21">
        <v>0</v>
      </c>
      <c r="Q151" s="29">
        <v>2.0779775809927385</v>
      </c>
      <c r="R151" s="29">
        <v>1.0389887904963693</v>
      </c>
      <c r="S151" s="21">
        <f t="shared" si="2"/>
        <v>1873.7</v>
      </c>
    </row>
    <row r="152" spans="1:19" x14ac:dyDescent="0.25">
      <c r="A152">
        <v>149</v>
      </c>
      <c r="B152" t="s">
        <v>149</v>
      </c>
      <c r="C152" s="21">
        <v>0</v>
      </c>
      <c r="D152" s="21">
        <v>64.2</v>
      </c>
      <c r="E152" s="21">
        <v>0</v>
      </c>
      <c r="F152" s="21">
        <v>772.33333333333337</v>
      </c>
      <c r="G152" s="21">
        <v>0</v>
      </c>
      <c r="H152" s="21">
        <v>0</v>
      </c>
      <c r="I152" s="21">
        <v>0</v>
      </c>
      <c r="J152" s="21">
        <v>0</v>
      </c>
      <c r="K152" s="21">
        <v>59.75</v>
      </c>
      <c r="L152" s="21">
        <v>0</v>
      </c>
      <c r="M152" s="21">
        <v>0</v>
      </c>
      <c r="N152" s="21">
        <v>0</v>
      </c>
      <c r="O152" s="21">
        <v>20</v>
      </c>
      <c r="P152" s="21">
        <v>108</v>
      </c>
      <c r="Q152" s="29">
        <v>1.9132842186894146</v>
      </c>
      <c r="R152" s="29">
        <v>0.95664210934470728</v>
      </c>
      <c r="S152" s="21">
        <f t="shared" si="2"/>
        <v>916.28333333333342</v>
      </c>
    </row>
    <row r="153" spans="1:19" x14ac:dyDescent="0.25">
      <c r="A153">
        <v>150</v>
      </c>
      <c r="B153" t="s">
        <v>150</v>
      </c>
      <c r="C153" s="21">
        <v>0</v>
      </c>
      <c r="D153" s="21">
        <v>0</v>
      </c>
      <c r="E153" s="21">
        <v>0</v>
      </c>
      <c r="F153" s="21">
        <v>0</v>
      </c>
      <c r="G153" s="21">
        <v>0</v>
      </c>
      <c r="H153" s="21">
        <v>0</v>
      </c>
      <c r="I153" s="21">
        <v>0</v>
      </c>
      <c r="J153" s="21">
        <v>0</v>
      </c>
      <c r="K153" s="21">
        <v>0</v>
      </c>
      <c r="L153" s="21">
        <v>0</v>
      </c>
      <c r="M153" s="21">
        <v>0</v>
      </c>
      <c r="N153" s="21">
        <v>0</v>
      </c>
      <c r="O153" s="21">
        <v>0</v>
      </c>
      <c r="P153" s="21">
        <v>165</v>
      </c>
      <c r="Q153" s="29">
        <v>1.8325737265415549</v>
      </c>
      <c r="R153" s="29">
        <v>0.91628686327077746</v>
      </c>
      <c r="S153" s="21">
        <f t="shared" si="2"/>
        <v>0</v>
      </c>
    </row>
    <row r="154" spans="1:19" x14ac:dyDescent="0.25">
      <c r="A154">
        <v>151</v>
      </c>
      <c r="B154" t="s">
        <v>151</v>
      </c>
      <c r="C154" s="21">
        <v>0</v>
      </c>
      <c r="D154" s="21">
        <v>0</v>
      </c>
      <c r="E154" s="21">
        <v>0</v>
      </c>
      <c r="F154" s="21">
        <v>0</v>
      </c>
      <c r="G154" s="21">
        <v>0</v>
      </c>
      <c r="H154" s="21">
        <v>0</v>
      </c>
      <c r="I154" s="21">
        <v>0</v>
      </c>
      <c r="J154" s="21">
        <v>0</v>
      </c>
      <c r="K154" s="21">
        <v>0</v>
      </c>
      <c r="L154" s="21">
        <v>0</v>
      </c>
      <c r="M154" s="21">
        <v>0</v>
      </c>
      <c r="N154" s="21">
        <v>0</v>
      </c>
      <c r="O154" s="21">
        <v>0</v>
      </c>
      <c r="P154" s="21">
        <v>0</v>
      </c>
      <c r="Q154" s="29">
        <v>0</v>
      </c>
      <c r="R154" s="29">
        <v>0</v>
      </c>
      <c r="S154" s="21">
        <f t="shared" si="2"/>
        <v>0</v>
      </c>
    </row>
    <row r="155" spans="1:19" x14ac:dyDescent="0.25">
      <c r="A155">
        <v>152</v>
      </c>
      <c r="B155" t="s">
        <v>152</v>
      </c>
      <c r="C155" s="21">
        <v>0</v>
      </c>
      <c r="D155" s="21">
        <v>144.5</v>
      </c>
      <c r="E155" s="21">
        <v>967.6</v>
      </c>
      <c r="F155" s="21">
        <v>442</v>
      </c>
      <c r="G155" s="21">
        <v>0</v>
      </c>
      <c r="H155" s="21">
        <v>0</v>
      </c>
      <c r="I155" s="21">
        <v>0</v>
      </c>
      <c r="J155" s="21">
        <v>80.400000000000006</v>
      </c>
      <c r="K155" s="21">
        <v>47</v>
      </c>
      <c r="L155" s="21">
        <v>0</v>
      </c>
      <c r="M155" s="21">
        <v>1167.5</v>
      </c>
      <c r="N155" s="21">
        <v>29.333333333333329</v>
      </c>
      <c r="O155" s="21">
        <v>13.33333333333333</v>
      </c>
      <c r="P155" s="21">
        <v>289</v>
      </c>
      <c r="Q155" s="29">
        <v>2.0270079790581188</v>
      </c>
      <c r="R155" s="29">
        <v>1.0135039895290594</v>
      </c>
      <c r="S155" s="21">
        <f t="shared" si="2"/>
        <v>2891.666666666667</v>
      </c>
    </row>
    <row r="156" spans="1:19" x14ac:dyDescent="0.25">
      <c r="A156">
        <v>153</v>
      </c>
      <c r="B156" t="s">
        <v>153</v>
      </c>
      <c r="C156" s="21">
        <v>0</v>
      </c>
      <c r="D156" s="21">
        <v>101</v>
      </c>
      <c r="E156" s="21">
        <v>881.5</v>
      </c>
      <c r="F156" s="21">
        <v>412.2</v>
      </c>
      <c r="G156" s="21">
        <v>0</v>
      </c>
      <c r="H156" s="21">
        <v>0</v>
      </c>
      <c r="I156" s="21">
        <v>0</v>
      </c>
      <c r="J156" s="21">
        <v>72.875</v>
      </c>
      <c r="K156" s="21">
        <v>43.636363636363633</v>
      </c>
      <c r="L156" s="21">
        <v>0</v>
      </c>
      <c r="M156" s="21">
        <v>1449</v>
      </c>
      <c r="N156" s="21">
        <v>42.8</v>
      </c>
      <c r="O156" s="21">
        <v>21.4</v>
      </c>
      <c r="P156" s="21">
        <v>42</v>
      </c>
      <c r="Q156" s="29">
        <v>1.4839798979004033</v>
      </c>
      <c r="R156" s="29">
        <v>0.74198994895020165</v>
      </c>
      <c r="S156" s="21">
        <f t="shared" si="2"/>
        <v>3024.4113636363641</v>
      </c>
    </row>
    <row r="157" spans="1:19" x14ac:dyDescent="0.25">
      <c r="A157">
        <v>154</v>
      </c>
      <c r="B157" t="s">
        <v>154</v>
      </c>
      <c r="C157" s="21">
        <v>0</v>
      </c>
      <c r="D157" s="21">
        <v>0</v>
      </c>
      <c r="E157" s="21">
        <v>0</v>
      </c>
      <c r="F157" s="21">
        <v>0</v>
      </c>
      <c r="G157" s="21">
        <v>0</v>
      </c>
      <c r="H157" s="21">
        <v>0</v>
      </c>
      <c r="I157" s="21">
        <v>0</v>
      </c>
      <c r="J157" s="21">
        <v>0</v>
      </c>
      <c r="K157" s="21">
        <v>0</v>
      </c>
      <c r="L157" s="21">
        <v>0</v>
      </c>
      <c r="M157" s="21">
        <v>0</v>
      </c>
      <c r="N157" s="21">
        <v>0</v>
      </c>
      <c r="O157" s="21">
        <v>0</v>
      </c>
      <c r="P157" s="21">
        <v>529</v>
      </c>
      <c r="Q157" s="29">
        <v>2.3349703902775465</v>
      </c>
      <c r="R157" s="29">
        <v>1.1674851951387732</v>
      </c>
      <c r="S157" s="21">
        <f t="shared" si="2"/>
        <v>0</v>
      </c>
    </row>
    <row r="158" spans="1:19" x14ac:dyDescent="0.25">
      <c r="A158">
        <v>155</v>
      </c>
      <c r="B158" t="s">
        <v>155</v>
      </c>
      <c r="C158" s="21">
        <v>0</v>
      </c>
      <c r="D158" s="21">
        <v>0</v>
      </c>
      <c r="E158" s="21">
        <v>0</v>
      </c>
      <c r="F158" s="21">
        <v>0</v>
      </c>
      <c r="G158" s="21">
        <v>0</v>
      </c>
      <c r="H158" s="21">
        <v>0</v>
      </c>
      <c r="I158" s="21">
        <v>0</v>
      </c>
      <c r="J158" s="21">
        <v>0</v>
      </c>
      <c r="K158" s="21">
        <v>0</v>
      </c>
      <c r="L158" s="21">
        <v>0</v>
      </c>
      <c r="M158" s="21">
        <v>0</v>
      </c>
      <c r="N158" s="21">
        <v>0</v>
      </c>
      <c r="O158" s="21">
        <v>0</v>
      </c>
      <c r="P158" s="21">
        <v>86</v>
      </c>
      <c r="Q158" s="29">
        <v>1.668529334385688</v>
      </c>
      <c r="R158" s="29">
        <v>0.83426466719284398</v>
      </c>
      <c r="S158" s="21">
        <f t="shared" si="2"/>
        <v>0</v>
      </c>
    </row>
    <row r="159" spans="1:19" x14ac:dyDescent="0.25">
      <c r="A159">
        <v>156</v>
      </c>
      <c r="B159" t="s">
        <v>156</v>
      </c>
      <c r="C159" s="21">
        <v>0</v>
      </c>
      <c r="D159" s="21">
        <v>0</v>
      </c>
      <c r="E159" s="21">
        <v>1129.8888888888889</v>
      </c>
      <c r="F159" s="21">
        <v>387.66666666666669</v>
      </c>
      <c r="G159" s="21">
        <v>0</v>
      </c>
      <c r="H159" s="21">
        <v>0</v>
      </c>
      <c r="I159" s="21">
        <v>0</v>
      </c>
      <c r="J159" s="21">
        <v>0</v>
      </c>
      <c r="K159" s="21">
        <v>30</v>
      </c>
      <c r="L159" s="21">
        <v>0</v>
      </c>
      <c r="M159" s="21">
        <v>0</v>
      </c>
      <c r="N159" s="21">
        <v>0</v>
      </c>
      <c r="O159" s="21">
        <v>26.666666666666671</v>
      </c>
      <c r="P159" s="21">
        <v>15</v>
      </c>
      <c r="Q159" s="29">
        <v>3.1724558965938274</v>
      </c>
      <c r="R159" s="29">
        <v>1.5862279482969137</v>
      </c>
      <c r="S159" s="21">
        <f t="shared" si="2"/>
        <v>1574.2222222222224</v>
      </c>
    </row>
    <row r="160" spans="1:19" x14ac:dyDescent="0.25">
      <c r="A160">
        <v>157</v>
      </c>
      <c r="B160" t="s">
        <v>157</v>
      </c>
      <c r="C160" s="21">
        <v>0</v>
      </c>
      <c r="D160" s="21">
        <v>0</v>
      </c>
      <c r="E160" s="21">
        <v>0</v>
      </c>
      <c r="F160" s="21">
        <v>0</v>
      </c>
      <c r="G160" s="21">
        <v>38</v>
      </c>
      <c r="H160" s="21">
        <v>0</v>
      </c>
      <c r="I160" s="21">
        <v>0</v>
      </c>
      <c r="J160" s="21">
        <v>0</v>
      </c>
      <c r="K160" s="21">
        <v>0</v>
      </c>
      <c r="L160" s="21">
        <v>0</v>
      </c>
      <c r="M160" s="21">
        <v>0</v>
      </c>
      <c r="N160" s="21">
        <v>0</v>
      </c>
      <c r="O160" s="21">
        <v>44</v>
      </c>
      <c r="P160" s="21">
        <v>140</v>
      </c>
      <c r="Q160" s="29">
        <v>3.1060442525634109</v>
      </c>
      <c r="R160" s="29">
        <v>1.5530221262817054</v>
      </c>
      <c r="S160" s="21">
        <f t="shared" si="2"/>
        <v>82</v>
      </c>
    </row>
    <row r="161" spans="1:19" x14ac:dyDescent="0.25">
      <c r="A161">
        <v>158</v>
      </c>
      <c r="B161" t="s">
        <v>158</v>
      </c>
      <c r="C161" s="21">
        <v>0</v>
      </c>
      <c r="D161" s="21">
        <v>97.666666666666671</v>
      </c>
      <c r="E161" s="21">
        <v>0</v>
      </c>
      <c r="F161" s="21">
        <v>709.5</v>
      </c>
      <c r="G161" s="21">
        <v>0</v>
      </c>
      <c r="H161" s="21">
        <v>0</v>
      </c>
      <c r="I161" s="21">
        <v>8002.3076923076924</v>
      </c>
      <c r="J161" s="21">
        <v>94</v>
      </c>
      <c r="K161" s="21">
        <v>83.071428571428569</v>
      </c>
      <c r="L161" s="21">
        <v>30.5</v>
      </c>
      <c r="M161" s="21">
        <v>0</v>
      </c>
      <c r="N161" s="21">
        <v>0</v>
      </c>
      <c r="O161" s="21">
        <v>46</v>
      </c>
      <c r="P161" s="21">
        <v>190</v>
      </c>
      <c r="Q161" s="29">
        <v>2.201797140912185</v>
      </c>
      <c r="R161" s="29">
        <v>1.1008985704560925</v>
      </c>
      <c r="S161" s="21">
        <f t="shared" si="2"/>
        <v>9063.0457875457887</v>
      </c>
    </row>
    <row r="162" spans="1:19" x14ac:dyDescent="0.25">
      <c r="A162">
        <v>159</v>
      </c>
      <c r="B162" t="s">
        <v>159</v>
      </c>
      <c r="C162" s="21">
        <v>0</v>
      </c>
      <c r="D162" s="21">
        <v>0</v>
      </c>
      <c r="E162" s="21">
        <v>0</v>
      </c>
      <c r="F162" s="21">
        <v>0</v>
      </c>
      <c r="G162" s="21">
        <v>0</v>
      </c>
      <c r="H162" s="21">
        <v>0</v>
      </c>
      <c r="I162" s="21">
        <v>0</v>
      </c>
      <c r="J162" s="21">
        <v>0</v>
      </c>
      <c r="K162" s="21">
        <v>0</v>
      </c>
      <c r="L162" s="21">
        <v>0</v>
      </c>
      <c r="M162" s="21">
        <v>0</v>
      </c>
      <c r="N162" s="21">
        <v>0</v>
      </c>
      <c r="O162" s="21">
        <v>0</v>
      </c>
      <c r="P162" s="21">
        <v>154</v>
      </c>
      <c r="Q162" s="29">
        <v>2.7293199443229272</v>
      </c>
      <c r="R162" s="29">
        <v>1.3646599721614636</v>
      </c>
      <c r="S162" s="21">
        <f t="shared" si="2"/>
        <v>0</v>
      </c>
    </row>
    <row r="163" spans="1:19" x14ac:dyDescent="0.25">
      <c r="A163">
        <v>160</v>
      </c>
      <c r="B163" t="s">
        <v>160</v>
      </c>
      <c r="C163" s="21">
        <v>0</v>
      </c>
      <c r="D163" s="21">
        <v>56</v>
      </c>
      <c r="E163" s="21">
        <v>0</v>
      </c>
      <c r="F163" s="21">
        <v>415.44444444444451</v>
      </c>
      <c r="G163" s="21">
        <v>33.333333333333343</v>
      </c>
      <c r="H163" s="21">
        <v>0</v>
      </c>
      <c r="I163" s="21">
        <v>0</v>
      </c>
      <c r="J163" s="21">
        <v>0</v>
      </c>
      <c r="K163" s="21">
        <v>49.25</v>
      </c>
      <c r="L163" s="21">
        <v>0</v>
      </c>
      <c r="M163" s="21">
        <v>0</v>
      </c>
      <c r="N163" s="21">
        <v>30</v>
      </c>
      <c r="O163" s="21">
        <v>17</v>
      </c>
      <c r="P163" s="21">
        <v>66</v>
      </c>
      <c r="Q163" s="29">
        <v>1.7398019614345952</v>
      </c>
      <c r="R163" s="29">
        <v>0.8699009807172976</v>
      </c>
      <c r="S163" s="21">
        <f t="shared" si="2"/>
        <v>601.02777777777783</v>
      </c>
    </row>
    <row r="164" spans="1:19" x14ac:dyDescent="0.25">
      <c r="A164">
        <v>161</v>
      </c>
      <c r="B164" t="s">
        <v>161</v>
      </c>
      <c r="C164" s="21">
        <v>0</v>
      </c>
      <c r="D164" s="21">
        <v>81.733333333333334</v>
      </c>
      <c r="E164" s="21">
        <v>0</v>
      </c>
      <c r="F164" s="21">
        <v>789.1</v>
      </c>
      <c r="G164" s="21">
        <v>64.714285714285708</v>
      </c>
      <c r="H164" s="21">
        <v>0</v>
      </c>
      <c r="I164" s="21">
        <v>0</v>
      </c>
      <c r="J164" s="21">
        <v>0</v>
      </c>
      <c r="K164" s="21">
        <v>55.230769230769234</v>
      </c>
      <c r="L164" s="21">
        <v>0</v>
      </c>
      <c r="M164" s="21">
        <v>0</v>
      </c>
      <c r="N164" s="21">
        <v>0</v>
      </c>
      <c r="O164" s="21">
        <v>48</v>
      </c>
      <c r="P164" s="21">
        <v>327</v>
      </c>
      <c r="Q164" s="29">
        <v>1.8522918267890776</v>
      </c>
      <c r="R164" s="29">
        <v>0.92614591339453878</v>
      </c>
      <c r="S164" s="21">
        <f t="shared" si="2"/>
        <v>1038.7783882783883</v>
      </c>
    </row>
    <row r="165" spans="1:19" x14ac:dyDescent="0.25">
      <c r="A165">
        <v>162</v>
      </c>
      <c r="B165" t="s">
        <v>162</v>
      </c>
      <c r="C165" s="21">
        <v>0</v>
      </c>
      <c r="D165" s="21">
        <v>0</v>
      </c>
      <c r="E165" s="21">
        <v>0</v>
      </c>
      <c r="F165" s="21">
        <v>0</v>
      </c>
      <c r="G165" s="21">
        <v>0</v>
      </c>
      <c r="H165" s="21">
        <v>0</v>
      </c>
      <c r="I165" s="21">
        <v>0</v>
      </c>
      <c r="J165" s="21">
        <v>0</v>
      </c>
      <c r="K165" s="21">
        <v>0</v>
      </c>
      <c r="L165" s="21">
        <v>0</v>
      </c>
      <c r="M165" s="21">
        <v>0</v>
      </c>
      <c r="N165" s="21">
        <v>0</v>
      </c>
      <c r="O165" s="21">
        <v>0</v>
      </c>
      <c r="P165" s="21">
        <v>48</v>
      </c>
      <c r="Q165" s="29">
        <v>1.4475278743328206</v>
      </c>
      <c r="R165" s="29">
        <v>0.7237639371664103</v>
      </c>
      <c r="S165" s="21">
        <f t="shared" si="2"/>
        <v>0</v>
      </c>
    </row>
    <row r="166" spans="1:19" x14ac:dyDescent="0.25">
      <c r="A166">
        <v>163</v>
      </c>
      <c r="B166" t="s">
        <v>163</v>
      </c>
      <c r="C166" s="21">
        <v>139.2222222222222</v>
      </c>
      <c r="D166" s="21">
        <v>65.555555555555557</v>
      </c>
      <c r="E166" s="21">
        <v>1573.714285714286</v>
      </c>
      <c r="F166" s="21">
        <v>755.85714285714289</v>
      </c>
      <c r="G166" s="21">
        <v>55.545454545454547</v>
      </c>
      <c r="H166" s="21">
        <v>0</v>
      </c>
      <c r="I166" s="21">
        <v>0</v>
      </c>
      <c r="J166" s="21">
        <v>88.5</v>
      </c>
      <c r="K166" s="21">
        <v>59.571428571428569</v>
      </c>
      <c r="L166" s="21">
        <v>0</v>
      </c>
      <c r="M166" s="21">
        <v>0</v>
      </c>
      <c r="N166" s="21">
        <v>49</v>
      </c>
      <c r="O166" s="21">
        <v>28.666666666666671</v>
      </c>
      <c r="P166" s="21">
        <v>2556.5</v>
      </c>
      <c r="Q166" s="29">
        <v>2.64566336972974</v>
      </c>
      <c r="R166" s="29">
        <v>1.32283168486487</v>
      </c>
      <c r="S166" s="21">
        <f t="shared" si="2"/>
        <v>2815.6327561327562</v>
      </c>
    </row>
    <row r="167" spans="1:19" x14ac:dyDescent="0.25">
      <c r="A167">
        <v>164</v>
      </c>
      <c r="B167" t="s">
        <v>164</v>
      </c>
      <c r="C167" s="21">
        <v>0</v>
      </c>
      <c r="D167" s="21">
        <v>0</v>
      </c>
      <c r="E167" s="21">
        <v>0</v>
      </c>
      <c r="F167" s="21">
        <v>0</v>
      </c>
      <c r="G167" s="21">
        <v>0</v>
      </c>
      <c r="H167" s="21">
        <v>0</v>
      </c>
      <c r="I167" s="21">
        <v>0</v>
      </c>
      <c r="J167" s="21">
        <v>0</v>
      </c>
      <c r="K167" s="21">
        <v>0</v>
      </c>
      <c r="L167" s="21">
        <v>0</v>
      </c>
      <c r="M167" s="21">
        <v>0</v>
      </c>
      <c r="N167" s="21">
        <v>0</v>
      </c>
      <c r="O167" s="21">
        <v>29</v>
      </c>
      <c r="P167" s="21">
        <v>104</v>
      </c>
      <c r="Q167" s="29">
        <v>1.8057690718241177</v>
      </c>
      <c r="R167" s="29">
        <v>0.90288453591205886</v>
      </c>
      <c r="S167" s="21">
        <f t="shared" si="2"/>
        <v>29</v>
      </c>
    </row>
    <row r="168" spans="1:19" x14ac:dyDescent="0.25">
      <c r="A168">
        <v>165</v>
      </c>
      <c r="B168" t="s">
        <v>165</v>
      </c>
      <c r="C168" s="21">
        <v>0</v>
      </c>
      <c r="D168" s="21">
        <v>0</v>
      </c>
      <c r="E168" s="21">
        <v>830</v>
      </c>
      <c r="F168" s="21">
        <v>331</v>
      </c>
      <c r="G168" s="21">
        <v>0</v>
      </c>
      <c r="H168" s="21">
        <v>0</v>
      </c>
      <c r="I168" s="21">
        <v>0</v>
      </c>
      <c r="J168" s="21">
        <v>0</v>
      </c>
      <c r="K168" s="21">
        <v>22</v>
      </c>
      <c r="L168" s="21">
        <v>0</v>
      </c>
      <c r="M168" s="21">
        <v>0</v>
      </c>
      <c r="N168" s="21">
        <v>0</v>
      </c>
      <c r="O168" s="21">
        <v>21</v>
      </c>
      <c r="P168" s="21">
        <v>855</v>
      </c>
      <c r="Q168" s="29">
        <v>2.0980419386196361</v>
      </c>
      <c r="R168" s="29">
        <v>1.049020969309818</v>
      </c>
      <c r="S168" s="21">
        <f t="shared" si="2"/>
        <v>1204</v>
      </c>
    </row>
    <row r="169" spans="1:19" x14ac:dyDescent="0.25">
      <c r="A169">
        <v>166</v>
      </c>
      <c r="B169" t="s">
        <v>166</v>
      </c>
      <c r="C169" s="21">
        <v>161</v>
      </c>
      <c r="D169" s="21">
        <v>105</v>
      </c>
      <c r="E169" s="21">
        <v>1554</v>
      </c>
      <c r="F169" s="21">
        <v>1023</v>
      </c>
      <c r="G169" s="21">
        <v>51.1</v>
      </c>
      <c r="H169" s="21">
        <v>0</v>
      </c>
      <c r="I169" s="21">
        <v>0</v>
      </c>
      <c r="J169" s="21">
        <v>0</v>
      </c>
      <c r="K169" s="21">
        <v>69.400000000000006</v>
      </c>
      <c r="L169" s="21">
        <v>33</v>
      </c>
      <c r="M169" s="21">
        <v>0</v>
      </c>
      <c r="N169" s="21">
        <v>0</v>
      </c>
      <c r="O169" s="21">
        <v>39.214285714285722</v>
      </c>
      <c r="P169" s="21">
        <v>339.5</v>
      </c>
      <c r="Q169" s="29">
        <v>2.0314672971180383</v>
      </c>
      <c r="R169" s="29">
        <v>1.0157336485590192</v>
      </c>
      <c r="S169" s="21">
        <f t="shared" si="2"/>
        <v>3035.7142857142858</v>
      </c>
    </row>
    <row r="170" spans="1:19" x14ac:dyDescent="0.25">
      <c r="A170">
        <v>167</v>
      </c>
      <c r="B170" t="s">
        <v>167</v>
      </c>
      <c r="C170" s="21">
        <v>0</v>
      </c>
      <c r="D170" s="21">
        <v>0</v>
      </c>
      <c r="E170" s="21">
        <v>0</v>
      </c>
      <c r="F170" s="21">
        <v>0</v>
      </c>
      <c r="G170" s="21">
        <v>39.636363636363633</v>
      </c>
      <c r="H170" s="21">
        <v>0</v>
      </c>
      <c r="I170" s="21">
        <v>0</v>
      </c>
      <c r="J170" s="21">
        <v>0</v>
      </c>
      <c r="K170" s="21">
        <v>0</v>
      </c>
      <c r="L170" s="21">
        <v>0</v>
      </c>
      <c r="M170" s="21">
        <v>0</v>
      </c>
      <c r="N170" s="21">
        <v>0</v>
      </c>
      <c r="O170" s="21">
        <v>29.75</v>
      </c>
      <c r="P170" s="21">
        <v>206</v>
      </c>
      <c r="Q170" s="29">
        <v>1.6584207803724504</v>
      </c>
      <c r="R170" s="29">
        <v>0.82921039018622522</v>
      </c>
      <c r="S170" s="21">
        <f t="shared" si="2"/>
        <v>69.386363636363626</v>
      </c>
    </row>
    <row r="171" spans="1:19" x14ac:dyDescent="0.25">
      <c r="A171">
        <v>168</v>
      </c>
      <c r="B171" t="s">
        <v>168</v>
      </c>
      <c r="C171" s="21">
        <v>0</v>
      </c>
      <c r="D171" s="21">
        <v>0</v>
      </c>
      <c r="E171" s="21">
        <v>1006.333333333333</v>
      </c>
      <c r="F171" s="21">
        <v>393.66666666666669</v>
      </c>
      <c r="G171" s="21">
        <v>0</v>
      </c>
      <c r="H171" s="21">
        <v>0</v>
      </c>
      <c r="I171" s="21">
        <v>0</v>
      </c>
      <c r="J171" s="21">
        <v>0</v>
      </c>
      <c r="K171" s="21">
        <v>0</v>
      </c>
      <c r="L171" s="21">
        <v>0</v>
      </c>
      <c r="M171" s="21">
        <v>0</v>
      </c>
      <c r="N171" s="21">
        <v>30</v>
      </c>
      <c r="O171" s="21">
        <v>14</v>
      </c>
      <c r="P171" s="21">
        <v>100</v>
      </c>
      <c r="Q171" s="29">
        <v>2.0871694417238</v>
      </c>
      <c r="R171" s="29">
        <v>1.0435847208619</v>
      </c>
      <c r="S171" s="21">
        <f t="shared" si="2"/>
        <v>1443.9999999999998</v>
      </c>
    </row>
    <row r="172" spans="1:19" x14ac:dyDescent="0.25">
      <c r="A172">
        <v>169</v>
      </c>
      <c r="B172" t="s">
        <v>169</v>
      </c>
      <c r="C172" s="21">
        <v>0</v>
      </c>
      <c r="D172" s="21">
        <v>0</v>
      </c>
      <c r="E172" s="21">
        <v>0</v>
      </c>
      <c r="F172" s="21">
        <v>0</v>
      </c>
      <c r="G172" s="21">
        <v>65</v>
      </c>
      <c r="H172" s="21">
        <v>0</v>
      </c>
      <c r="I172" s="21">
        <v>0</v>
      </c>
      <c r="J172" s="21">
        <v>0</v>
      </c>
      <c r="K172" s="21">
        <v>0</v>
      </c>
      <c r="L172" s="21">
        <v>0</v>
      </c>
      <c r="M172" s="21">
        <v>0</v>
      </c>
      <c r="N172" s="21">
        <v>0</v>
      </c>
      <c r="O172" s="21">
        <v>21.666666666666671</v>
      </c>
      <c r="P172" s="21">
        <v>234</v>
      </c>
      <c r="Q172" s="29">
        <v>2.0436556792364224</v>
      </c>
      <c r="R172" s="29">
        <v>1.0218278396182112</v>
      </c>
      <c r="S172" s="21">
        <f t="shared" si="2"/>
        <v>86.666666666666671</v>
      </c>
    </row>
    <row r="173" spans="1:19" x14ac:dyDescent="0.25">
      <c r="A173">
        <v>170</v>
      </c>
      <c r="B173" t="s">
        <v>170</v>
      </c>
      <c r="C173" s="21">
        <v>0</v>
      </c>
      <c r="D173" s="21">
        <v>0</v>
      </c>
      <c r="E173" s="21">
        <v>0</v>
      </c>
      <c r="F173" s="21">
        <v>0</v>
      </c>
      <c r="G173" s="21">
        <v>0</v>
      </c>
      <c r="H173" s="21">
        <v>0</v>
      </c>
      <c r="I173" s="21">
        <v>0</v>
      </c>
      <c r="J173" s="21">
        <v>0</v>
      </c>
      <c r="K173" s="21">
        <v>0</v>
      </c>
      <c r="L173" s="21">
        <v>0</v>
      </c>
      <c r="M173" s="21">
        <v>0</v>
      </c>
      <c r="N173" s="21">
        <v>0</v>
      </c>
      <c r="O173" s="21">
        <v>0</v>
      </c>
      <c r="P173" s="21">
        <v>375.5</v>
      </c>
      <c r="Q173" s="29">
        <v>2.1554777865404837</v>
      </c>
      <c r="R173" s="29">
        <v>1.0777388932702419</v>
      </c>
      <c r="S173" s="21">
        <f t="shared" si="2"/>
        <v>0</v>
      </c>
    </row>
    <row r="174" spans="1:19" x14ac:dyDescent="0.25">
      <c r="A174">
        <v>171</v>
      </c>
      <c r="B174" t="s">
        <v>171</v>
      </c>
      <c r="C174" s="21">
        <v>183</v>
      </c>
      <c r="D174" s="21">
        <v>68</v>
      </c>
      <c r="E174" s="21">
        <v>1086.8</v>
      </c>
      <c r="F174" s="21">
        <v>516.20000000000005</v>
      </c>
      <c r="G174" s="21">
        <v>0</v>
      </c>
      <c r="H174" s="21">
        <v>0</v>
      </c>
      <c r="I174" s="21">
        <v>0</v>
      </c>
      <c r="J174" s="21">
        <v>108.6666666666667</v>
      </c>
      <c r="K174" s="21">
        <v>84.071428571428569</v>
      </c>
      <c r="L174" s="21">
        <v>60.5</v>
      </c>
      <c r="M174" s="21">
        <v>0</v>
      </c>
      <c r="N174" s="21">
        <v>52</v>
      </c>
      <c r="O174" s="21">
        <v>18.285714285714281</v>
      </c>
      <c r="P174" s="21">
        <v>0</v>
      </c>
      <c r="Q174" s="29">
        <v>2.4186880740580023</v>
      </c>
      <c r="R174" s="29">
        <v>1.2093440370290012</v>
      </c>
      <c r="S174" s="21">
        <f t="shared" si="2"/>
        <v>2177.5238095238096</v>
      </c>
    </row>
    <row r="175" spans="1:19" x14ac:dyDescent="0.25">
      <c r="A175">
        <v>172</v>
      </c>
      <c r="B175" t="s">
        <v>172</v>
      </c>
      <c r="C175" s="21">
        <v>0</v>
      </c>
      <c r="D175" s="21">
        <v>0</v>
      </c>
      <c r="E175" s="21">
        <v>0</v>
      </c>
      <c r="F175" s="21">
        <v>0</v>
      </c>
      <c r="G175" s="21">
        <v>0</v>
      </c>
      <c r="H175" s="21">
        <v>0</v>
      </c>
      <c r="I175" s="21">
        <v>0</v>
      </c>
      <c r="J175" s="21">
        <v>0</v>
      </c>
      <c r="K175" s="21">
        <v>0</v>
      </c>
      <c r="L175" s="21">
        <v>0</v>
      </c>
      <c r="M175" s="21">
        <v>0</v>
      </c>
      <c r="N175" s="21">
        <v>0</v>
      </c>
      <c r="O175" s="21">
        <v>0</v>
      </c>
      <c r="P175" s="21">
        <v>119</v>
      </c>
      <c r="Q175" s="29">
        <v>2.3755811262805815</v>
      </c>
      <c r="R175" s="29">
        <v>1.1877905631402907</v>
      </c>
      <c r="S175" s="21">
        <f t="shared" si="2"/>
        <v>0</v>
      </c>
    </row>
    <row r="176" spans="1:19" x14ac:dyDescent="0.25">
      <c r="A176">
        <v>173</v>
      </c>
      <c r="B176" t="s">
        <v>173</v>
      </c>
      <c r="C176" s="21">
        <v>0</v>
      </c>
      <c r="D176" s="21">
        <v>0</v>
      </c>
      <c r="E176" s="21">
        <v>0</v>
      </c>
      <c r="F176" s="21">
        <v>508.81818181818181</v>
      </c>
      <c r="G176" s="21">
        <v>0</v>
      </c>
      <c r="H176" s="21">
        <v>0</v>
      </c>
      <c r="I176" s="21">
        <v>0</v>
      </c>
      <c r="J176" s="21">
        <v>0</v>
      </c>
      <c r="K176" s="21">
        <v>38</v>
      </c>
      <c r="L176" s="21">
        <v>0</v>
      </c>
      <c r="M176" s="21">
        <v>0</v>
      </c>
      <c r="N176" s="21">
        <v>0</v>
      </c>
      <c r="O176" s="21">
        <v>15</v>
      </c>
      <c r="P176" s="21">
        <v>0</v>
      </c>
      <c r="Q176" s="29">
        <v>2.077477614205494</v>
      </c>
      <c r="R176" s="29">
        <v>1.038738807102747</v>
      </c>
      <c r="S176" s="21">
        <f t="shared" si="2"/>
        <v>561.81818181818176</v>
      </c>
    </row>
    <row r="177" spans="1:19" x14ac:dyDescent="0.25">
      <c r="A177">
        <v>174</v>
      </c>
      <c r="B177" t="s">
        <v>174</v>
      </c>
      <c r="C177" s="21">
        <v>0</v>
      </c>
      <c r="D177" s="21">
        <v>0</v>
      </c>
      <c r="E177" s="21">
        <v>0</v>
      </c>
      <c r="F177" s="21">
        <v>0</v>
      </c>
      <c r="G177" s="21">
        <v>0</v>
      </c>
      <c r="H177" s="21">
        <v>0</v>
      </c>
      <c r="I177" s="21">
        <v>0</v>
      </c>
      <c r="J177" s="21">
        <v>0</v>
      </c>
      <c r="K177" s="21">
        <v>0</v>
      </c>
      <c r="L177" s="21">
        <v>0</v>
      </c>
      <c r="M177" s="21">
        <v>0</v>
      </c>
      <c r="N177" s="21">
        <v>0</v>
      </c>
      <c r="O177" s="21">
        <v>0</v>
      </c>
      <c r="P177" s="21">
        <v>372.5</v>
      </c>
      <c r="Q177" s="29">
        <v>2.4632961460446245</v>
      </c>
      <c r="R177" s="29">
        <v>1.2316480730223123</v>
      </c>
      <c r="S177" s="21">
        <f t="shared" si="2"/>
        <v>0</v>
      </c>
    </row>
    <row r="178" spans="1:19" x14ac:dyDescent="0.25">
      <c r="A178">
        <v>175</v>
      </c>
      <c r="B178" t="s">
        <v>175</v>
      </c>
      <c r="C178" s="21">
        <v>0</v>
      </c>
      <c r="D178" s="21">
        <v>84.3</v>
      </c>
      <c r="E178" s="21">
        <v>0</v>
      </c>
      <c r="F178" s="21">
        <v>625.75</v>
      </c>
      <c r="G178" s="21">
        <v>64</v>
      </c>
      <c r="H178" s="21">
        <v>0</v>
      </c>
      <c r="I178" s="21">
        <v>0</v>
      </c>
      <c r="J178" s="21">
        <v>0</v>
      </c>
      <c r="K178" s="21">
        <v>63.636363636363633</v>
      </c>
      <c r="L178" s="21">
        <v>0</v>
      </c>
      <c r="M178" s="21">
        <v>860</v>
      </c>
      <c r="N178" s="21">
        <v>0</v>
      </c>
      <c r="O178" s="21">
        <v>39</v>
      </c>
      <c r="P178" s="21">
        <v>336</v>
      </c>
      <c r="Q178" s="29">
        <v>1.7992689731600384</v>
      </c>
      <c r="R178" s="29">
        <v>0.89963448658001921</v>
      </c>
      <c r="S178" s="21">
        <f t="shared" si="2"/>
        <v>1736.6863636363637</v>
      </c>
    </row>
    <row r="179" spans="1:19" x14ac:dyDescent="0.25">
      <c r="A179">
        <v>176</v>
      </c>
      <c r="B179" t="s">
        <v>176</v>
      </c>
      <c r="C179" s="21">
        <v>0</v>
      </c>
      <c r="D179" s="21">
        <v>0</v>
      </c>
      <c r="E179" s="21">
        <v>0</v>
      </c>
      <c r="F179" s="21">
        <v>0</v>
      </c>
      <c r="G179" s="21">
        <v>0</v>
      </c>
      <c r="H179" s="21">
        <v>0</v>
      </c>
      <c r="I179" s="21">
        <v>0</v>
      </c>
      <c r="J179" s="21">
        <v>0</v>
      </c>
      <c r="K179" s="21">
        <v>0</v>
      </c>
      <c r="L179" s="21">
        <v>0</v>
      </c>
      <c r="M179" s="21">
        <v>0</v>
      </c>
      <c r="N179" s="21">
        <v>0</v>
      </c>
      <c r="O179" s="21">
        <v>0</v>
      </c>
      <c r="P179" s="21">
        <v>221.5</v>
      </c>
      <c r="Q179" s="29">
        <v>2.1510169043845746</v>
      </c>
      <c r="R179" s="29">
        <v>1.0755084521922873</v>
      </c>
      <c r="S179" s="21">
        <f t="shared" si="2"/>
        <v>0</v>
      </c>
    </row>
    <row r="180" spans="1:19" x14ac:dyDescent="0.25">
      <c r="A180">
        <v>177</v>
      </c>
      <c r="B180" t="s">
        <v>177</v>
      </c>
      <c r="C180" s="21">
        <v>0</v>
      </c>
      <c r="D180" s="21">
        <v>0</v>
      </c>
      <c r="E180" s="21">
        <v>1108.7777777777781</v>
      </c>
      <c r="F180" s="21">
        <v>387.11111111111109</v>
      </c>
      <c r="G180" s="21">
        <v>0</v>
      </c>
      <c r="H180" s="21">
        <v>0</v>
      </c>
      <c r="I180" s="21">
        <v>0</v>
      </c>
      <c r="J180" s="21">
        <v>0</v>
      </c>
      <c r="K180" s="21">
        <v>29.2</v>
      </c>
      <c r="L180" s="21">
        <v>0</v>
      </c>
      <c r="M180" s="21">
        <v>0</v>
      </c>
      <c r="N180" s="21">
        <v>41.5</v>
      </c>
      <c r="O180" s="21">
        <v>19.75</v>
      </c>
      <c r="P180" s="21">
        <v>100</v>
      </c>
      <c r="Q180" s="29">
        <v>1.6662963337036663</v>
      </c>
      <c r="R180" s="29">
        <v>0.83314816685183313</v>
      </c>
      <c r="S180" s="21">
        <f t="shared" si="2"/>
        <v>1586.3388888888892</v>
      </c>
    </row>
    <row r="181" spans="1:19" x14ac:dyDescent="0.25">
      <c r="A181">
        <v>178</v>
      </c>
      <c r="B181" t="s">
        <v>178</v>
      </c>
      <c r="C181" s="21">
        <v>0</v>
      </c>
      <c r="D181" s="21">
        <v>69.090909090909093</v>
      </c>
      <c r="E181" s="21">
        <v>0</v>
      </c>
      <c r="F181" s="21">
        <v>651</v>
      </c>
      <c r="G181" s="21">
        <v>0</v>
      </c>
      <c r="H181" s="21">
        <v>0</v>
      </c>
      <c r="I181" s="21">
        <v>0</v>
      </c>
      <c r="J181" s="21">
        <v>0</v>
      </c>
      <c r="K181" s="21">
        <v>63.357142857142847</v>
      </c>
      <c r="L181" s="21">
        <v>0</v>
      </c>
      <c r="M181" s="21">
        <v>0</v>
      </c>
      <c r="N181" s="21">
        <v>0</v>
      </c>
      <c r="O181" s="21">
        <v>41</v>
      </c>
      <c r="P181" s="21">
        <v>61</v>
      </c>
      <c r="Q181" s="29">
        <v>1.8125818499296698</v>
      </c>
      <c r="R181" s="29">
        <v>0.90629092496483488</v>
      </c>
      <c r="S181" s="21">
        <f t="shared" si="2"/>
        <v>824.44805194805201</v>
      </c>
    </row>
    <row r="182" spans="1:19" x14ac:dyDescent="0.25">
      <c r="A182">
        <v>179</v>
      </c>
      <c r="B182" t="s">
        <v>179</v>
      </c>
      <c r="C182" s="21">
        <v>208</v>
      </c>
      <c r="D182" s="21">
        <v>55</v>
      </c>
      <c r="E182" s="21">
        <v>1302</v>
      </c>
      <c r="F182" s="21">
        <v>668.66666666666663</v>
      </c>
      <c r="G182" s="21">
        <v>0</v>
      </c>
      <c r="H182" s="21">
        <v>0</v>
      </c>
      <c r="I182" s="21">
        <v>0</v>
      </c>
      <c r="J182" s="21">
        <v>102.5714285714286</v>
      </c>
      <c r="K182" s="21">
        <v>63.857142857142847</v>
      </c>
      <c r="L182" s="21">
        <v>54</v>
      </c>
      <c r="M182" s="21">
        <v>0</v>
      </c>
      <c r="N182" s="21">
        <v>50.083333333333343</v>
      </c>
      <c r="O182" s="21">
        <v>26.5</v>
      </c>
      <c r="P182" s="21">
        <v>57</v>
      </c>
      <c r="Q182" s="29">
        <v>2.2268356467511565</v>
      </c>
      <c r="R182" s="29">
        <v>1.1134178233755783</v>
      </c>
      <c r="S182" s="21">
        <f t="shared" si="2"/>
        <v>2530.6785714285711</v>
      </c>
    </row>
    <row r="183" spans="1:19" x14ac:dyDescent="0.25">
      <c r="A183">
        <v>180</v>
      </c>
      <c r="B183" t="s">
        <v>180</v>
      </c>
      <c r="C183" s="21">
        <v>187</v>
      </c>
      <c r="D183" s="21">
        <v>128</v>
      </c>
      <c r="E183" s="21">
        <v>0</v>
      </c>
      <c r="F183" s="21">
        <v>644</v>
      </c>
      <c r="G183" s="21">
        <v>0</v>
      </c>
      <c r="H183" s="21">
        <v>0</v>
      </c>
      <c r="I183" s="21">
        <v>0</v>
      </c>
      <c r="J183" s="21">
        <v>0</v>
      </c>
      <c r="K183" s="21">
        <v>40.285714285714278</v>
      </c>
      <c r="L183" s="21">
        <v>0</v>
      </c>
      <c r="M183" s="21">
        <v>0</v>
      </c>
      <c r="N183" s="21">
        <v>42.5</v>
      </c>
      <c r="O183" s="21">
        <v>14</v>
      </c>
      <c r="P183" s="21">
        <v>35</v>
      </c>
      <c r="Q183" s="29">
        <v>2.1180691110524927</v>
      </c>
      <c r="R183" s="29">
        <v>1.0590345555262464</v>
      </c>
      <c r="S183" s="21">
        <f t="shared" si="2"/>
        <v>1055.7857142857142</v>
      </c>
    </row>
    <row r="184" spans="1:19" x14ac:dyDescent="0.25">
      <c r="A184">
        <v>181</v>
      </c>
      <c r="B184" t="s">
        <v>181</v>
      </c>
      <c r="C184" s="21">
        <v>0</v>
      </c>
      <c r="D184" s="21">
        <v>0</v>
      </c>
      <c r="E184" s="21">
        <v>0</v>
      </c>
      <c r="F184" s="21">
        <v>0</v>
      </c>
      <c r="G184" s="21">
        <v>0</v>
      </c>
      <c r="H184" s="21">
        <v>0</v>
      </c>
      <c r="I184" s="21">
        <v>0</v>
      </c>
      <c r="J184" s="21">
        <v>0</v>
      </c>
      <c r="K184" s="21">
        <v>0</v>
      </c>
      <c r="L184" s="21">
        <v>0</v>
      </c>
      <c r="M184" s="21">
        <v>0</v>
      </c>
      <c r="N184" s="21">
        <v>0</v>
      </c>
      <c r="O184" s="21">
        <v>0</v>
      </c>
      <c r="P184" s="21">
        <v>249.5</v>
      </c>
      <c r="Q184" s="29">
        <v>2.5174217367894776</v>
      </c>
      <c r="R184" s="29">
        <v>1.2587108683947388</v>
      </c>
      <c r="S184" s="21">
        <f t="shared" si="2"/>
        <v>0</v>
      </c>
    </row>
    <row r="185" spans="1:19" x14ac:dyDescent="0.25">
      <c r="A185">
        <v>182</v>
      </c>
      <c r="B185" t="s">
        <v>182</v>
      </c>
      <c r="C185" s="21">
        <v>0</v>
      </c>
      <c r="D185" s="21">
        <v>0</v>
      </c>
      <c r="E185" s="21">
        <v>0</v>
      </c>
      <c r="F185" s="21">
        <v>0</v>
      </c>
      <c r="G185" s="21">
        <v>0</v>
      </c>
      <c r="H185" s="21">
        <v>0</v>
      </c>
      <c r="I185" s="21">
        <v>0</v>
      </c>
      <c r="J185" s="21">
        <v>0</v>
      </c>
      <c r="K185" s="21">
        <v>0</v>
      </c>
      <c r="L185" s="21">
        <v>0</v>
      </c>
      <c r="M185" s="21">
        <v>0</v>
      </c>
      <c r="N185" s="21">
        <v>0</v>
      </c>
      <c r="O185" s="21">
        <v>15</v>
      </c>
      <c r="P185" s="21">
        <v>234.5</v>
      </c>
      <c r="Q185" s="29">
        <v>1.8845837750276928</v>
      </c>
      <c r="R185" s="29">
        <v>0.9422918875138464</v>
      </c>
      <c r="S185" s="21">
        <f t="shared" si="2"/>
        <v>15</v>
      </c>
    </row>
    <row r="186" spans="1:19" x14ac:dyDescent="0.25">
      <c r="A186">
        <v>183</v>
      </c>
      <c r="B186" t="s">
        <v>183</v>
      </c>
      <c r="C186" s="21">
        <v>0</v>
      </c>
      <c r="D186" s="21">
        <v>0</v>
      </c>
      <c r="E186" s="21">
        <v>0</v>
      </c>
      <c r="F186" s="21">
        <v>0</v>
      </c>
      <c r="G186" s="21">
        <v>0</v>
      </c>
      <c r="H186" s="21">
        <v>0</v>
      </c>
      <c r="I186" s="21">
        <v>0</v>
      </c>
      <c r="J186" s="21">
        <v>0</v>
      </c>
      <c r="K186" s="21">
        <v>0</v>
      </c>
      <c r="L186" s="21">
        <v>0</v>
      </c>
      <c r="M186" s="21">
        <v>0</v>
      </c>
      <c r="N186" s="21">
        <v>0</v>
      </c>
      <c r="O186" s="21">
        <v>0</v>
      </c>
      <c r="P186" s="21">
        <v>242</v>
      </c>
      <c r="Q186" s="29">
        <v>2.4010890184091287</v>
      </c>
      <c r="R186" s="29">
        <v>1.2005445092045643</v>
      </c>
      <c r="S186" s="21">
        <f t="shared" si="2"/>
        <v>0</v>
      </c>
    </row>
    <row r="187" spans="1:19" x14ac:dyDescent="0.25">
      <c r="A187">
        <v>184</v>
      </c>
      <c r="B187" t="s">
        <v>184</v>
      </c>
      <c r="C187" s="21">
        <v>0</v>
      </c>
      <c r="D187" s="21">
        <v>0</v>
      </c>
      <c r="E187" s="21">
        <v>0</v>
      </c>
      <c r="F187" s="21">
        <v>0</v>
      </c>
      <c r="G187" s="21">
        <v>0</v>
      </c>
      <c r="H187" s="21">
        <v>0</v>
      </c>
      <c r="I187" s="21">
        <v>0</v>
      </c>
      <c r="J187" s="21">
        <v>0</v>
      </c>
      <c r="K187" s="21">
        <v>0</v>
      </c>
      <c r="L187" s="21">
        <v>0</v>
      </c>
      <c r="M187" s="21">
        <v>0</v>
      </c>
      <c r="N187" s="21">
        <v>0</v>
      </c>
      <c r="O187" s="21">
        <v>0</v>
      </c>
      <c r="P187" s="21">
        <v>476.5</v>
      </c>
      <c r="Q187" s="29">
        <v>2.1060755268531861</v>
      </c>
      <c r="R187" s="29">
        <v>1.0530377634265931</v>
      </c>
      <c r="S187" s="21">
        <f t="shared" si="2"/>
        <v>0</v>
      </c>
    </row>
    <row r="188" spans="1:19" x14ac:dyDescent="0.25">
      <c r="A188">
        <v>185</v>
      </c>
      <c r="B188" t="s">
        <v>185</v>
      </c>
      <c r="C188" s="21">
        <v>186</v>
      </c>
      <c r="D188" s="21">
        <v>51.5</v>
      </c>
      <c r="E188" s="21">
        <v>1067.4285714285711</v>
      </c>
      <c r="F188" s="21">
        <v>479.28571428571428</v>
      </c>
      <c r="G188" s="21">
        <v>10</v>
      </c>
      <c r="H188" s="21">
        <v>0</v>
      </c>
      <c r="I188" s="21">
        <v>0</v>
      </c>
      <c r="J188" s="21">
        <v>81.25</v>
      </c>
      <c r="K188" s="21">
        <v>53.785714285714278</v>
      </c>
      <c r="L188" s="21">
        <v>0</v>
      </c>
      <c r="M188" s="21">
        <v>0</v>
      </c>
      <c r="N188" s="21">
        <v>36</v>
      </c>
      <c r="O188" s="21">
        <v>15</v>
      </c>
      <c r="P188" s="21">
        <v>1479</v>
      </c>
      <c r="Q188" s="29">
        <v>2.9923013693137395</v>
      </c>
      <c r="R188" s="29">
        <v>1.4961506846568697</v>
      </c>
      <c r="S188" s="21">
        <f t="shared" si="2"/>
        <v>1980.2499999999995</v>
      </c>
    </row>
    <row r="189" spans="1:19" x14ac:dyDescent="0.25">
      <c r="A189">
        <v>186</v>
      </c>
      <c r="B189" t="s">
        <v>186</v>
      </c>
      <c r="C189" s="21">
        <v>0</v>
      </c>
      <c r="D189" s="21">
        <v>0</v>
      </c>
      <c r="E189" s="21">
        <v>1099</v>
      </c>
      <c r="F189" s="21">
        <v>1199</v>
      </c>
      <c r="G189" s="21">
        <v>0</v>
      </c>
      <c r="H189" s="21">
        <v>0</v>
      </c>
      <c r="I189" s="21">
        <v>0</v>
      </c>
      <c r="J189" s="21">
        <v>0</v>
      </c>
      <c r="K189" s="21">
        <v>0</v>
      </c>
      <c r="L189" s="21">
        <v>0</v>
      </c>
      <c r="M189" s="21">
        <v>0</v>
      </c>
      <c r="N189" s="21">
        <v>0</v>
      </c>
      <c r="O189" s="21">
        <v>31</v>
      </c>
      <c r="P189" s="21">
        <v>485.5</v>
      </c>
      <c r="Q189" s="29">
        <v>3.3544743701129454</v>
      </c>
      <c r="R189" s="29">
        <v>1.6772371850564727</v>
      </c>
      <c r="S189" s="21">
        <f t="shared" si="2"/>
        <v>2329</v>
      </c>
    </row>
    <row r="190" spans="1:19" x14ac:dyDescent="0.25">
      <c r="A190">
        <v>187</v>
      </c>
      <c r="B190" t="s">
        <v>187</v>
      </c>
      <c r="C190" s="21">
        <v>0</v>
      </c>
      <c r="D190" s="21">
        <v>0</v>
      </c>
      <c r="E190" s="21">
        <v>0</v>
      </c>
      <c r="F190" s="21">
        <v>0</v>
      </c>
      <c r="G190" s="21">
        <v>0</v>
      </c>
      <c r="H190" s="21">
        <v>0</v>
      </c>
      <c r="I190" s="21">
        <v>0</v>
      </c>
      <c r="J190" s="21">
        <v>0</v>
      </c>
      <c r="K190" s="21">
        <v>0</v>
      </c>
      <c r="L190" s="21">
        <v>0</v>
      </c>
      <c r="M190" s="21">
        <v>0</v>
      </c>
      <c r="N190" s="21">
        <v>0</v>
      </c>
      <c r="O190" s="21">
        <v>0</v>
      </c>
      <c r="P190" s="21">
        <v>265.5</v>
      </c>
      <c r="Q190" s="29">
        <v>2.3235650086307813</v>
      </c>
      <c r="R190" s="29">
        <v>1.1617825043153907</v>
      </c>
      <c r="S190" s="21">
        <f t="shared" si="2"/>
        <v>0</v>
      </c>
    </row>
    <row r="191" spans="1:19" x14ac:dyDescent="0.25">
      <c r="A191">
        <v>188</v>
      </c>
      <c r="B191" t="s">
        <v>188</v>
      </c>
      <c r="C191" s="21">
        <v>0</v>
      </c>
      <c r="D191" s="21">
        <v>97</v>
      </c>
      <c r="E191" s="21">
        <v>0</v>
      </c>
      <c r="F191" s="21">
        <v>0</v>
      </c>
      <c r="G191" s="21">
        <v>0</v>
      </c>
      <c r="H191" s="21">
        <v>0</v>
      </c>
      <c r="I191" s="21">
        <v>0</v>
      </c>
      <c r="J191" s="21">
        <v>106</v>
      </c>
      <c r="K191" s="21">
        <v>56.833333333333343</v>
      </c>
      <c r="L191" s="21">
        <v>0</v>
      </c>
      <c r="M191" s="21">
        <v>0</v>
      </c>
      <c r="N191" s="21">
        <v>42</v>
      </c>
      <c r="O191" s="21">
        <v>12</v>
      </c>
      <c r="P191" s="21">
        <v>68</v>
      </c>
      <c r="Q191" s="29">
        <v>1.8822147246656225</v>
      </c>
      <c r="R191" s="29">
        <v>0.94110736233281123</v>
      </c>
      <c r="S191" s="21">
        <f t="shared" si="2"/>
        <v>313.83333333333337</v>
      </c>
    </row>
    <row r="192" spans="1:19" x14ac:dyDescent="0.25">
      <c r="A192">
        <v>189</v>
      </c>
      <c r="B192" t="s">
        <v>189</v>
      </c>
      <c r="C192" s="21">
        <v>0</v>
      </c>
      <c r="D192" s="21">
        <v>0</v>
      </c>
      <c r="E192" s="21">
        <v>0</v>
      </c>
      <c r="F192" s="21">
        <v>0</v>
      </c>
      <c r="G192" s="21">
        <v>0</v>
      </c>
      <c r="H192" s="21">
        <v>0</v>
      </c>
      <c r="I192" s="21">
        <v>0</v>
      </c>
      <c r="J192" s="21">
        <v>0</v>
      </c>
      <c r="K192" s="21">
        <v>0</v>
      </c>
      <c r="L192" s="21">
        <v>0</v>
      </c>
      <c r="M192" s="21">
        <v>0</v>
      </c>
      <c r="N192" s="21">
        <v>0</v>
      </c>
      <c r="O192" s="21">
        <v>0</v>
      </c>
      <c r="P192" s="21">
        <v>102</v>
      </c>
      <c r="Q192" s="29">
        <v>2.669329073482428</v>
      </c>
      <c r="R192" s="29">
        <v>1.334664536741214</v>
      </c>
      <c r="S192" s="21">
        <f t="shared" si="2"/>
        <v>0</v>
      </c>
    </row>
    <row r="193" spans="1:19" x14ac:dyDescent="0.25">
      <c r="A193">
        <v>190</v>
      </c>
      <c r="B193" t="s">
        <v>190</v>
      </c>
      <c r="C193" s="21">
        <v>0</v>
      </c>
      <c r="D193" s="21">
        <v>0</v>
      </c>
      <c r="E193" s="21">
        <v>0</v>
      </c>
      <c r="F193" s="21">
        <v>0</v>
      </c>
      <c r="G193" s="21">
        <v>0</v>
      </c>
      <c r="H193" s="21">
        <v>0</v>
      </c>
      <c r="I193" s="21">
        <v>0</v>
      </c>
      <c r="J193" s="21">
        <v>0</v>
      </c>
      <c r="K193" s="21">
        <v>0</v>
      </c>
      <c r="L193" s="21">
        <v>0</v>
      </c>
      <c r="M193" s="21">
        <v>0</v>
      </c>
      <c r="N193" s="21">
        <v>0</v>
      </c>
      <c r="O193" s="21">
        <v>0</v>
      </c>
      <c r="P193" s="21">
        <v>399</v>
      </c>
      <c r="Q193" s="29">
        <v>2.0091137234183067</v>
      </c>
      <c r="R193" s="29">
        <v>1.0045568617091534</v>
      </c>
      <c r="S193" s="21">
        <f t="shared" si="2"/>
        <v>0</v>
      </c>
    </row>
    <row r="194" spans="1:19" x14ac:dyDescent="0.25">
      <c r="A194">
        <v>191</v>
      </c>
      <c r="B194" t="s">
        <v>191</v>
      </c>
      <c r="C194" s="21">
        <v>0</v>
      </c>
      <c r="D194" s="21">
        <v>161.25</v>
      </c>
      <c r="E194" s="21">
        <v>1287</v>
      </c>
      <c r="F194" s="21">
        <v>825</v>
      </c>
      <c r="G194" s="21">
        <v>0</v>
      </c>
      <c r="H194" s="21">
        <v>0</v>
      </c>
      <c r="I194" s="21">
        <v>0</v>
      </c>
      <c r="J194" s="21">
        <v>93.5</v>
      </c>
      <c r="K194" s="21">
        <v>42.46153846153846</v>
      </c>
      <c r="L194" s="21">
        <v>0</v>
      </c>
      <c r="M194" s="21">
        <v>0</v>
      </c>
      <c r="N194" s="21">
        <v>36.545454545454547</v>
      </c>
      <c r="O194" s="21">
        <v>18.63636363636364</v>
      </c>
      <c r="P194" s="21">
        <v>181</v>
      </c>
      <c r="Q194" s="29">
        <v>2.128109302792847</v>
      </c>
      <c r="R194" s="29">
        <v>1.0640546513964235</v>
      </c>
      <c r="S194" s="21">
        <f t="shared" si="2"/>
        <v>2464.3933566433566</v>
      </c>
    </row>
    <row r="195" spans="1:19" x14ac:dyDescent="0.25">
      <c r="A195">
        <v>192</v>
      </c>
      <c r="B195" t="s">
        <v>192</v>
      </c>
      <c r="C195" s="21">
        <v>77</v>
      </c>
      <c r="D195" s="21">
        <v>77</v>
      </c>
      <c r="E195" s="21">
        <v>1171.5</v>
      </c>
      <c r="F195" s="21">
        <v>298.33333333333331</v>
      </c>
      <c r="G195" s="21">
        <v>0</v>
      </c>
      <c r="H195" s="21">
        <v>0</v>
      </c>
      <c r="I195" s="21">
        <v>0</v>
      </c>
      <c r="J195" s="21">
        <v>0</v>
      </c>
      <c r="K195" s="21">
        <v>46.5</v>
      </c>
      <c r="L195" s="21">
        <v>0</v>
      </c>
      <c r="M195" s="21">
        <v>0</v>
      </c>
      <c r="N195" s="21">
        <v>0</v>
      </c>
      <c r="O195" s="21">
        <v>18.5</v>
      </c>
      <c r="P195" s="21">
        <v>57</v>
      </c>
      <c r="Q195" s="29">
        <v>1.523001907992368</v>
      </c>
      <c r="R195" s="29">
        <v>0.761500953996184</v>
      </c>
      <c r="S195" s="21">
        <f t="shared" si="2"/>
        <v>1688.8333333333333</v>
      </c>
    </row>
    <row r="196" spans="1:19" x14ac:dyDescent="0.25">
      <c r="A196">
        <v>193</v>
      </c>
      <c r="B196" t="s">
        <v>193</v>
      </c>
      <c r="C196" s="21">
        <v>0</v>
      </c>
      <c r="D196" s="21">
        <v>0</v>
      </c>
      <c r="E196" s="21">
        <v>0</v>
      </c>
      <c r="F196" s="21">
        <v>0</v>
      </c>
      <c r="G196" s="21">
        <v>0</v>
      </c>
      <c r="H196" s="21">
        <v>0</v>
      </c>
      <c r="I196" s="21">
        <v>0</v>
      </c>
      <c r="J196" s="21">
        <v>0</v>
      </c>
      <c r="K196" s="21">
        <v>0</v>
      </c>
      <c r="L196" s="21">
        <v>0</v>
      </c>
      <c r="M196" s="21">
        <v>0</v>
      </c>
      <c r="N196" s="21">
        <v>0</v>
      </c>
      <c r="O196" s="21">
        <v>0</v>
      </c>
      <c r="P196" s="21">
        <v>158</v>
      </c>
      <c r="Q196" s="29">
        <v>1.3231707317073171</v>
      </c>
      <c r="R196" s="29">
        <v>0.66158536585365857</v>
      </c>
      <c r="S196" s="21">
        <f t="shared" ref="S196:S257" si="3">SUM(C196:O196)</f>
        <v>0</v>
      </c>
    </row>
    <row r="197" spans="1:19" x14ac:dyDescent="0.25">
      <c r="A197">
        <v>194</v>
      </c>
      <c r="B197" t="s">
        <v>194</v>
      </c>
      <c r="C197" s="21">
        <v>0</v>
      </c>
      <c r="D197" s="21">
        <v>0</v>
      </c>
      <c r="E197" s="21">
        <v>0</v>
      </c>
      <c r="F197" s="21">
        <v>0</v>
      </c>
      <c r="G197" s="21">
        <v>0</v>
      </c>
      <c r="H197" s="21">
        <v>0</v>
      </c>
      <c r="I197" s="21">
        <v>0</v>
      </c>
      <c r="J197" s="21">
        <v>0</v>
      </c>
      <c r="K197" s="21">
        <v>0</v>
      </c>
      <c r="L197" s="21">
        <v>15</v>
      </c>
      <c r="M197" s="21">
        <v>0</v>
      </c>
      <c r="N197" s="21">
        <v>0</v>
      </c>
      <c r="O197" s="21">
        <v>38</v>
      </c>
      <c r="P197" s="21">
        <v>209</v>
      </c>
      <c r="Q197" s="29">
        <v>1.83709153051017</v>
      </c>
      <c r="R197" s="29">
        <v>0.91854576525508502</v>
      </c>
      <c r="S197" s="21">
        <f t="shared" si="3"/>
        <v>53</v>
      </c>
    </row>
    <row r="198" spans="1:19" x14ac:dyDescent="0.25">
      <c r="A198">
        <v>195</v>
      </c>
      <c r="B198" t="s">
        <v>195</v>
      </c>
      <c r="C198" s="21">
        <v>0</v>
      </c>
      <c r="D198" s="21">
        <v>0</v>
      </c>
      <c r="E198" s="21">
        <v>0</v>
      </c>
      <c r="F198" s="21">
        <v>1181.5</v>
      </c>
      <c r="G198" s="21">
        <v>0</v>
      </c>
      <c r="H198" s="21">
        <v>0</v>
      </c>
      <c r="I198" s="21">
        <v>0</v>
      </c>
      <c r="J198" s="21">
        <v>0</v>
      </c>
      <c r="K198" s="21">
        <v>0</v>
      </c>
      <c r="L198" s="21">
        <v>0</v>
      </c>
      <c r="M198" s="21">
        <v>0</v>
      </c>
      <c r="N198" s="21">
        <v>0</v>
      </c>
      <c r="O198" s="21">
        <v>36</v>
      </c>
      <c r="P198" s="21">
        <v>147</v>
      </c>
      <c r="Q198" s="29">
        <v>4.643427205287769</v>
      </c>
      <c r="R198" s="29">
        <v>2.3217136026438845</v>
      </c>
      <c r="S198" s="21">
        <f t="shared" si="3"/>
        <v>1217.5</v>
      </c>
    </row>
    <row r="199" spans="1:19" x14ac:dyDescent="0.25">
      <c r="A199">
        <v>196</v>
      </c>
      <c r="B199" t="s">
        <v>196</v>
      </c>
      <c r="C199" s="21">
        <v>0</v>
      </c>
      <c r="D199" s="21">
        <v>109</v>
      </c>
      <c r="E199" s="21">
        <v>0</v>
      </c>
      <c r="F199" s="21">
        <v>839</v>
      </c>
      <c r="G199" s="21">
        <v>0</v>
      </c>
      <c r="H199" s="21">
        <v>0</v>
      </c>
      <c r="I199" s="21">
        <v>0</v>
      </c>
      <c r="J199" s="21">
        <v>0</v>
      </c>
      <c r="K199" s="21">
        <v>70.375</v>
      </c>
      <c r="L199" s="21">
        <v>0</v>
      </c>
      <c r="M199" s="21">
        <v>0</v>
      </c>
      <c r="N199" s="21">
        <v>0</v>
      </c>
      <c r="O199" s="21">
        <v>0</v>
      </c>
      <c r="P199" s="21">
        <v>0</v>
      </c>
      <c r="Q199" s="29">
        <v>2.3850054328141979</v>
      </c>
      <c r="R199" s="29">
        <v>1.1925027164070989</v>
      </c>
      <c r="S199" s="21">
        <f t="shared" si="3"/>
        <v>1018.375</v>
      </c>
    </row>
    <row r="200" spans="1:19" x14ac:dyDescent="0.25">
      <c r="A200">
        <v>197</v>
      </c>
      <c r="B200" t="s">
        <v>197</v>
      </c>
      <c r="C200" s="21">
        <v>0</v>
      </c>
      <c r="D200" s="21">
        <v>217</v>
      </c>
      <c r="E200" s="21">
        <v>0</v>
      </c>
      <c r="F200" s="21">
        <v>688.5</v>
      </c>
      <c r="G200" s="21">
        <v>0</v>
      </c>
      <c r="H200" s="21">
        <v>0</v>
      </c>
      <c r="I200" s="21">
        <v>0</v>
      </c>
      <c r="J200" s="21">
        <v>0</v>
      </c>
      <c r="K200" s="21">
        <v>62</v>
      </c>
      <c r="L200" s="21">
        <v>0</v>
      </c>
      <c r="M200" s="21">
        <v>0</v>
      </c>
      <c r="N200" s="21">
        <v>36</v>
      </c>
      <c r="O200" s="21">
        <v>16</v>
      </c>
      <c r="P200" s="21">
        <v>53</v>
      </c>
      <c r="Q200" s="29">
        <v>1.3083291935750951</v>
      </c>
      <c r="R200" s="29">
        <v>0.65416459678754757</v>
      </c>
      <c r="S200" s="21">
        <f t="shared" si="3"/>
        <v>1019.5</v>
      </c>
    </row>
    <row r="201" spans="1:19" x14ac:dyDescent="0.25">
      <c r="A201">
        <v>198</v>
      </c>
      <c r="B201" t="s">
        <v>198</v>
      </c>
      <c r="C201" s="21">
        <v>105.5</v>
      </c>
      <c r="D201" s="21">
        <v>75</v>
      </c>
      <c r="E201" s="21">
        <v>692</v>
      </c>
      <c r="F201" s="21">
        <v>240</v>
      </c>
      <c r="G201" s="21">
        <v>0</v>
      </c>
      <c r="H201" s="21">
        <v>0</v>
      </c>
      <c r="I201" s="21">
        <v>0</v>
      </c>
      <c r="J201" s="21">
        <v>0</v>
      </c>
      <c r="K201" s="21">
        <v>76.2</v>
      </c>
      <c r="L201" s="21">
        <v>0</v>
      </c>
      <c r="M201" s="21">
        <v>0</v>
      </c>
      <c r="N201" s="21">
        <v>0</v>
      </c>
      <c r="O201" s="21">
        <v>42.333333333333343</v>
      </c>
      <c r="P201" s="21">
        <v>229</v>
      </c>
      <c r="Q201" s="29">
        <v>2.158456195683053</v>
      </c>
      <c r="R201" s="29">
        <v>1.0792280978415265</v>
      </c>
      <c r="S201" s="21">
        <f t="shared" si="3"/>
        <v>1231.0333333333333</v>
      </c>
    </row>
    <row r="202" spans="1:19" x14ac:dyDescent="0.25">
      <c r="A202">
        <v>199</v>
      </c>
      <c r="B202" t="s">
        <v>199</v>
      </c>
      <c r="C202" s="21">
        <v>0</v>
      </c>
      <c r="D202" s="21">
        <v>0</v>
      </c>
      <c r="E202" s="21">
        <v>0</v>
      </c>
      <c r="F202" s="21">
        <v>0</v>
      </c>
      <c r="G202" s="21">
        <v>0</v>
      </c>
      <c r="H202" s="21">
        <v>0</v>
      </c>
      <c r="I202" s="21">
        <v>0</v>
      </c>
      <c r="J202" s="21">
        <v>0</v>
      </c>
      <c r="K202" s="21">
        <v>0</v>
      </c>
      <c r="L202" s="21">
        <v>0</v>
      </c>
      <c r="M202" s="21">
        <v>0</v>
      </c>
      <c r="N202" s="21">
        <v>0</v>
      </c>
      <c r="O202" s="21">
        <v>0</v>
      </c>
      <c r="P202" s="21">
        <v>139</v>
      </c>
      <c r="Q202" s="29">
        <v>1.689673365629047</v>
      </c>
      <c r="R202" s="29">
        <v>0.84483668281452351</v>
      </c>
      <c r="S202" s="21">
        <f t="shared" si="3"/>
        <v>0</v>
      </c>
    </row>
    <row r="203" spans="1:19" x14ac:dyDescent="0.25">
      <c r="A203">
        <v>200</v>
      </c>
      <c r="B203" t="s">
        <v>200</v>
      </c>
      <c r="C203" s="21">
        <v>0</v>
      </c>
      <c r="D203" s="21">
        <v>30</v>
      </c>
      <c r="E203" s="21">
        <v>899.6</v>
      </c>
      <c r="F203" s="21">
        <v>406.4</v>
      </c>
      <c r="G203" s="21">
        <v>31.25</v>
      </c>
      <c r="H203" s="21">
        <v>0</v>
      </c>
      <c r="I203" s="21">
        <v>0</v>
      </c>
      <c r="J203" s="21">
        <v>0</v>
      </c>
      <c r="K203" s="21">
        <v>36.090909090909093</v>
      </c>
      <c r="L203" s="21">
        <v>0</v>
      </c>
      <c r="M203" s="21">
        <v>0</v>
      </c>
      <c r="N203" s="21">
        <v>48.714285714285722</v>
      </c>
      <c r="O203" s="21">
        <v>22.857142857142861</v>
      </c>
      <c r="P203" s="21">
        <v>91</v>
      </c>
      <c r="Q203" s="29">
        <v>1.5753577856606147</v>
      </c>
      <c r="R203" s="29">
        <v>0.78767889283030734</v>
      </c>
      <c r="S203" s="21">
        <f t="shared" si="3"/>
        <v>1474.9123376623377</v>
      </c>
    </row>
    <row r="204" spans="1:19" x14ac:dyDescent="0.25">
      <c r="A204">
        <v>201</v>
      </c>
      <c r="B204" t="s">
        <v>201</v>
      </c>
      <c r="C204" s="21">
        <v>0</v>
      </c>
      <c r="D204" s="21">
        <v>0</v>
      </c>
      <c r="E204" s="21">
        <v>0</v>
      </c>
      <c r="F204" s="21">
        <v>0</v>
      </c>
      <c r="G204" s="21">
        <v>0</v>
      </c>
      <c r="H204" s="21">
        <v>0</v>
      </c>
      <c r="I204" s="21">
        <v>0</v>
      </c>
      <c r="J204" s="21">
        <v>0</v>
      </c>
      <c r="K204" s="21">
        <v>0</v>
      </c>
      <c r="L204" s="21">
        <v>0</v>
      </c>
      <c r="M204" s="21">
        <v>0</v>
      </c>
      <c r="N204" s="21">
        <v>0</v>
      </c>
      <c r="O204" s="21">
        <v>0</v>
      </c>
      <c r="P204" s="21">
        <v>499.66666666666663</v>
      </c>
      <c r="Q204" s="29">
        <v>2.2070638333402912</v>
      </c>
      <c r="R204" s="29">
        <v>1.1035319166701456</v>
      </c>
      <c r="S204" s="21">
        <f t="shared" si="3"/>
        <v>0</v>
      </c>
    </row>
    <row r="205" spans="1:19" x14ac:dyDescent="0.25">
      <c r="A205">
        <v>202</v>
      </c>
      <c r="B205" t="s">
        <v>202</v>
      </c>
      <c r="C205" s="21">
        <v>0</v>
      </c>
      <c r="D205" s="21">
        <v>0</v>
      </c>
      <c r="E205" s="21">
        <v>0</v>
      </c>
      <c r="F205" s="21">
        <v>0</v>
      </c>
      <c r="G205" s="21">
        <v>0</v>
      </c>
      <c r="H205" s="21">
        <v>0</v>
      </c>
      <c r="I205" s="21">
        <v>0</v>
      </c>
      <c r="J205" s="21">
        <v>0</v>
      </c>
      <c r="K205" s="21">
        <v>0</v>
      </c>
      <c r="L205" s="21">
        <v>0</v>
      </c>
      <c r="M205" s="21">
        <v>0</v>
      </c>
      <c r="N205" s="21">
        <v>0</v>
      </c>
      <c r="O205" s="21">
        <v>0</v>
      </c>
      <c r="P205" s="21">
        <v>85.5</v>
      </c>
      <c r="Q205" s="29">
        <v>2.2313708999158957</v>
      </c>
      <c r="R205" s="29">
        <v>1.1156854499579478</v>
      </c>
      <c r="S205" s="21">
        <f t="shared" si="3"/>
        <v>0</v>
      </c>
    </row>
    <row r="206" spans="1:19" x14ac:dyDescent="0.25">
      <c r="A206">
        <v>203</v>
      </c>
      <c r="B206" t="s">
        <v>203</v>
      </c>
      <c r="C206" s="21">
        <v>0</v>
      </c>
      <c r="D206" s="21">
        <v>0</v>
      </c>
      <c r="E206" s="21">
        <v>0</v>
      </c>
      <c r="F206" s="21">
        <v>0</v>
      </c>
      <c r="G206" s="21">
        <v>0</v>
      </c>
      <c r="H206" s="21">
        <v>0</v>
      </c>
      <c r="I206" s="21">
        <v>0</v>
      </c>
      <c r="J206" s="21">
        <v>0</v>
      </c>
      <c r="K206" s="21">
        <v>0</v>
      </c>
      <c r="L206" s="21">
        <v>0</v>
      </c>
      <c r="M206" s="21">
        <v>0</v>
      </c>
      <c r="N206" s="21">
        <v>0</v>
      </c>
      <c r="O206" s="21">
        <v>0</v>
      </c>
      <c r="P206" s="21">
        <v>106</v>
      </c>
      <c r="Q206" s="29">
        <v>2.6173787227201477</v>
      </c>
      <c r="R206" s="29">
        <v>1.3086893613600739</v>
      </c>
      <c r="S206" s="21">
        <f t="shared" si="3"/>
        <v>0</v>
      </c>
    </row>
    <row r="207" spans="1:19" x14ac:dyDescent="0.25">
      <c r="A207">
        <v>204</v>
      </c>
      <c r="B207" t="s">
        <v>204</v>
      </c>
      <c r="C207" s="21">
        <v>0</v>
      </c>
      <c r="D207" s="21">
        <v>0</v>
      </c>
      <c r="E207" s="21">
        <v>0</v>
      </c>
      <c r="F207" s="21">
        <v>0</v>
      </c>
      <c r="G207" s="21">
        <v>0</v>
      </c>
      <c r="H207" s="21">
        <v>0</v>
      </c>
      <c r="I207" s="21">
        <v>0</v>
      </c>
      <c r="J207" s="21">
        <v>0</v>
      </c>
      <c r="K207" s="21">
        <v>0</v>
      </c>
      <c r="L207" s="21">
        <v>0</v>
      </c>
      <c r="M207" s="21">
        <v>0</v>
      </c>
      <c r="N207" s="21">
        <v>0</v>
      </c>
      <c r="O207" s="21">
        <v>0</v>
      </c>
      <c r="P207" s="21">
        <v>275</v>
      </c>
      <c r="Q207" s="29">
        <v>1.9288325726093967</v>
      </c>
      <c r="R207" s="29">
        <v>0.96441628630469833</v>
      </c>
      <c r="S207" s="21">
        <f t="shared" si="3"/>
        <v>0</v>
      </c>
    </row>
    <row r="208" spans="1:19" x14ac:dyDescent="0.25">
      <c r="A208">
        <v>205</v>
      </c>
      <c r="B208" t="s">
        <v>205</v>
      </c>
      <c r="C208" s="21">
        <v>0</v>
      </c>
      <c r="D208" s="21">
        <v>74.583333333333329</v>
      </c>
      <c r="E208" s="21">
        <v>692</v>
      </c>
      <c r="F208" s="21">
        <v>216</v>
      </c>
      <c r="G208" s="21">
        <v>0</v>
      </c>
      <c r="H208" s="21">
        <v>0</v>
      </c>
      <c r="I208" s="21">
        <v>0</v>
      </c>
      <c r="J208" s="21">
        <v>0</v>
      </c>
      <c r="K208" s="21">
        <v>69.692307692307693</v>
      </c>
      <c r="L208" s="21">
        <v>0</v>
      </c>
      <c r="M208" s="21">
        <v>0</v>
      </c>
      <c r="N208" s="21">
        <v>0</v>
      </c>
      <c r="O208" s="21">
        <v>0</v>
      </c>
      <c r="P208" s="21">
        <v>93</v>
      </c>
      <c r="Q208" s="29">
        <v>1.5717238863442908</v>
      </c>
      <c r="R208" s="29">
        <v>0.78586194317214542</v>
      </c>
      <c r="S208" s="21">
        <f t="shared" si="3"/>
        <v>1052.2756410256411</v>
      </c>
    </row>
    <row r="209" spans="1:19" x14ac:dyDescent="0.25">
      <c r="A209">
        <v>206</v>
      </c>
      <c r="B209" t="s">
        <v>206</v>
      </c>
      <c r="C209" s="21">
        <v>0</v>
      </c>
      <c r="D209" s="21">
        <v>0</v>
      </c>
      <c r="E209" s="21">
        <v>0</v>
      </c>
      <c r="F209" s="21">
        <v>0</v>
      </c>
      <c r="G209" s="21">
        <v>63</v>
      </c>
      <c r="H209" s="21">
        <v>0</v>
      </c>
      <c r="I209" s="21">
        <v>0</v>
      </c>
      <c r="J209" s="21">
        <v>0</v>
      </c>
      <c r="K209" s="21">
        <v>0</v>
      </c>
      <c r="L209" s="21">
        <v>0</v>
      </c>
      <c r="M209" s="21">
        <v>0</v>
      </c>
      <c r="N209" s="21">
        <v>29</v>
      </c>
      <c r="O209" s="21">
        <v>15</v>
      </c>
      <c r="P209" s="21">
        <v>228.5</v>
      </c>
      <c r="Q209" s="29">
        <v>1.8487204941539819</v>
      </c>
      <c r="R209" s="29">
        <v>0.92436024707699094</v>
      </c>
      <c r="S209" s="21">
        <f t="shared" si="3"/>
        <v>107</v>
      </c>
    </row>
    <row r="210" spans="1:19" x14ac:dyDescent="0.25">
      <c r="A210">
        <v>207</v>
      </c>
      <c r="B210" t="s">
        <v>207</v>
      </c>
      <c r="C210" s="21">
        <v>0</v>
      </c>
      <c r="D210" s="21">
        <v>0</v>
      </c>
      <c r="E210" s="21">
        <v>0</v>
      </c>
      <c r="F210" s="21">
        <v>467.77777777777783</v>
      </c>
      <c r="G210" s="21">
        <v>36</v>
      </c>
      <c r="H210" s="21">
        <v>0</v>
      </c>
      <c r="I210" s="21">
        <v>0</v>
      </c>
      <c r="J210" s="21">
        <v>0</v>
      </c>
      <c r="K210" s="21">
        <v>40.714285714285722</v>
      </c>
      <c r="L210" s="21">
        <v>0</v>
      </c>
      <c r="M210" s="21">
        <v>0</v>
      </c>
      <c r="N210" s="21">
        <v>0</v>
      </c>
      <c r="O210" s="21">
        <v>20.714285714285719</v>
      </c>
      <c r="P210" s="21">
        <v>98</v>
      </c>
      <c r="Q210" s="29">
        <v>1.9684226058728052</v>
      </c>
      <c r="R210" s="29">
        <v>0.98421130293640258</v>
      </c>
      <c r="S210" s="21">
        <f t="shared" si="3"/>
        <v>565.20634920634927</v>
      </c>
    </row>
    <row r="211" spans="1:19" x14ac:dyDescent="0.25">
      <c r="A211">
        <v>208</v>
      </c>
      <c r="B211" t="s">
        <v>208</v>
      </c>
      <c r="C211" s="21">
        <v>0</v>
      </c>
      <c r="D211" s="21">
        <v>0</v>
      </c>
      <c r="E211" s="21">
        <v>1102</v>
      </c>
      <c r="F211" s="21">
        <v>346.8</v>
      </c>
      <c r="G211" s="21">
        <v>0</v>
      </c>
      <c r="H211" s="21">
        <v>0</v>
      </c>
      <c r="I211" s="21">
        <v>0</v>
      </c>
      <c r="J211" s="21">
        <v>0</v>
      </c>
      <c r="K211" s="21">
        <v>0</v>
      </c>
      <c r="L211" s="21">
        <v>0</v>
      </c>
      <c r="M211" s="21">
        <v>0</v>
      </c>
      <c r="N211" s="21">
        <v>0</v>
      </c>
      <c r="O211" s="21">
        <v>21.285714285714281</v>
      </c>
      <c r="P211" s="21">
        <v>98</v>
      </c>
      <c r="Q211" s="29">
        <v>2.0810639895656298</v>
      </c>
      <c r="R211" s="29">
        <v>1.0405319947828149</v>
      </c>
      <c r="S211" s="21">
        <f t="shared" si="3"/>
        <v>1470.0857142857142</v>
      </c>
    </row>
    <row r="212" spans="1:19" x14ac:dyDescent="0.25">
      <c r="A212">
        <v>209</v>
      </c>
      <c r="B212" t="s">
        <v>209</v>
      </c>
      <c r="C212" s="21">
        <v>0</v>
      </c>
      <c r="D212" s="21">
        <v>0</v>
      </c>
      <c r="E212" s="21">
        <v>0</v>
      </c>
      <c r="F212" s="21">
        <v>480</v>
      </c>
      <c r="G212" s="21">
        <v>16.5</v>
      </c>
      <c r="H212" s="21">
        <v>0</v>
      </c>
      <c r="I212" s="21">
        <v>0</v>
      </c>
      <c r="J212" s="21">
        <v>0</v>
      </c>
      <c r="K212" s="21">
        <v>0</v>
      </c>
      <c r="L212" s="21">
        <v>0</v>
      </c>
      <c r="M212" s="21">
        <v>0</v>
      </c>
      <c r="N212" s="21">
        <v>0</v>
      </c>
      <c r="O212" s="21">
        <v>24</v>
      </c>
      <c r="P212" s="21">
        <v>23</v>
      </c>
      <c r="Q212" s="29">
        <v>2.0263157894736841</v>
      </c>
      <c r="R212" s="29">
        <v>1.013157894736842</v>
      </c>
      <c r="S212" s="21">
        <f t="shared" si="3"/>
        <v>520.5</v>
      </c>
    </row>
    <row r="213" spans="1:19" x14ac:dyDescent="0.25">
      <c r="A213">
        <v>210</v>
      </c>
      <c r="B213" t="s">
        <v>210</v>
      </c>
      <c r="C213" s="21">
        <v>0</v>
      </c>
      <c r="D213" s="21">
        <v>0</v>
      </c>
      <c r="E213" s="21">
        <v>0</v>
      </c>
      <c r="F213" s="21">
        <v>0</v>
      </c>
      <c r="G213" s="21">
        <v>0</v>
      </c>
      <c r="H213" s="21">
        <v>0</v>
      </c>
      <c r="I213" s="21">
        <v>0</v>
      </c>
      <c r="J213" s="21">
        <v>0</v>
      </c>
      <c r="K213" s="21">
        <v>0</v>
      </c>
      <c r="L213" s="21">
        <v>0</v>
      </c>
      <c r="M213" s="21">
        <v>0</v>
      </c>
      <c r="N213" s="21">
        <v>0</v>
      </c>
      <c r="O213" s="21">
        <v>0</v>
      </c>
      <c r="P213" s="21">
        <v>962.1</v>
      </c>
      <c r="Q213" s="29">
        <v>2.4827627845197124</v>
      </c>
      <c r="R213" s="29">
        <v>1.2413813922598562</v>
      </c>
      <c r="S213" s="21">
        <f t="shared" si="3"/>
        <v>0</v>
      </c>
    </row>
    <row r="214" spans="1:19" x14ac:dyDescent="0.25">
      <c r="A214">
        <v>211</v>
      </c>
      <c r="B214" t="s">
        <v>211</v>
      </c>
      <c r="C214" s="21">
        <v>0</v>
      </c>
      <c r="D214" s="21">
        <v>200.8666666666667</v>
      </c>
      <c r="E214" s="21">
        <v>1286</v>
      </c>
      <c r="F214" s="21">
        <v>843</v>
      </c>
      <c r="G214" s="21">
        <v>0</v>
      </c>
      <c r="H214" s="21">
        <v>0</v>
      </c>
      <c r="I214" s="21">
        <v>0</v>
      </c>
      <c r="J214" s="21">
        <v>111.6</v>
      </c>
      <c r="K214" s="21">
        <v>86.5</v>
      </c>
      <c r="L214" s="21">
        <v>50</v>
      </c>
      <c r="M214" s="21">
        <v>1765</v>
      </c>
      <c r="N214" s="21">
        <v>57.625</v>
      </c>
      <c r="O214" s="21">
        <v>21.5</v>
      </c>
      <c r="P214" s="21">
        <v>0</v>
      </c>
      <c r="Q214" s="29">
        <v>2.5955339133755837</v>
      </c>
      <c r="R214" s="29">
        <v>1.2977669566877919</v>
      </c>
      <c r="S214" s="21">
        <f t="shared" si="3"/>
        <v>4422.0916666666672</v>
      </c>
    </row>
    <row r="215" spans="1:19" x14ac:dyDescent="0.25">
      <c r="A215">
        <v>212</v>
      </c>
      <c r="B215" t="s">
        <v>212</v>
      </c>
      <c r="C215" s="21">
        <v>0</v>
      </c>
      <c r="D215" s="21">
        <v>0</v>
      </c>
      <c r="E215" s="21">
        <v>0</v>
      </c>
      <c r="F215" s="21">
        <v>0</v>
      </c>
      <c r="G215" s="21">
        <v>0</v>
      </c>
      <c r="H215" s="21">
        <v>0</v>
      </c>
      <c r="I215" s="21">
        <v>0</v>
      </c>
      <c r="J215" s="21">
        <v>0</v>
      </c>
      <c r="K215" s="21">
        <v>0</v>
      </c>
      <c r="L215" s="21">
        <v>0</v>
      </c>
      <c r="M215" s="21">
        <v>0</v>
      </c>
      <c r="N215" s="21">
        <v>0</v>
      </c>
      <c r="O215" s="21">
        <v>0</v>
      </c>
      <c r="P215" s="21">
        <v>680</v>
      </c>
      <c r="Q215" s="29">
        <v>2.1864861529215429</v>
      </c>
      <c r="R215" s="29">
        <v>1.0932430764607715</v>
      </c>
      <c r="S215" s="21">
        <f t="shared" si="3"/>
        <v>0</v>
      </c>
    </row>
    <row r="216" spans="1:19" x14ac:dyDescent="0.25">
      <c r="A216">
        <v>213</v>
      </c>
      <c r="B216" t="s">
        <v>213</v>
      </c>
      <c r="C216" s="21">
        <v>0</v>
      </c>
      <c r="D216" s="21">
        <v>0</v>
      </c>
      <c r="E216" s="21">
        <v>0</v>
      </c>
      <c r="F216" s="21">
        <v>0</v>
      </c>
      <c r="G216" s="21">
        <v>0</v>
      </c>
      <c r="H216" s="21">
        <v>0</v>
      </c>
      <c r="I216" s="21">
        <v>0</v>
      </c>
      <c r="J216" s="21">
        <v>0</v>
      </c>
      <c r="K216" s="21">
        <v>0</v>
      </c>
      <c r="L216" s="21">
        <v>0</v>
      </c>
      <c r="M216" s="21">
        <v>0</v>
      </c>
      <c r="N216" s="21">
        <v>0</v>
      </c>
      <c r="O216" s="21">
        <v>0</v>
      </c>
      <c r="P216" s="21">
        <v>203</v>
      </c>
      <c r="Q216" s="29">
        <v>2.2921409524901799</v>
      </c>
      <c r="R216" s="29">
        <v>1.14607047624509</v>
      </c>
      <c r="S216" s="21">
        <f t="shared" si="3"/>
        <v>0</v>
      </c>
    </row>
    <row r="217" spans="1:19" x14ac:dyDescent="0.25">
      <c r="A217">
        <v>214</v>
      </c>
      <c r="B217" t="s">
        <v>214</v>
      </c>
      <c r="C217" s="21">
        <v>0</v>
      </c>
      <c r="D217" s="21">
        <v>100</v>
      </c>
      <c r="E217" s="21">
        <v>0</v>
      </c>
      <c r="F217" s="21">
        <v>716.66666666666663</v>
      </c>
      <c r="G217" s="21">
        <v>0</v>
      </c>
      <c r="H217" s="21">
        <v>0</v>
      </c>
      <c r="I217" s="21">
        <v>0</v>
      </c>
      <c r="J217" s="21">
        <v>0</v>
      </c>
      <c r="K217" s="21">
        <v>38</v>
      </c>
      <c r="L217" s="21">
        <v>0</v>
      </c>
      <c r="M217" s="21">
        <v>1170</v>
      </c>
      <c r="N217" s="21">
        <v>0</v>
      </c>
      <c r="O217" s="21">
        <v>0</v>
      </c>
      <c r="P217" s="21">
        <v>897</v>
      </c>
      <c r="Q217" s="29">
        <v>1.6528380052656033</v>
      </c>
      <c r="R217" s="29">
        <v>0.82641900263280166</v>
      </c>
      <c r="S217" s="21">
        <f t="shared" si="3"/>
        <v>2024.6666666666665</v>
      </c>
    </row>
    <row r="218" spans="1:19" x14ac:dyDescent="0.25">
      <c r="A218">
        <v>215</v>
      </c>
      <c r="B218" t="s">
        <v>215</v>
      </c>
      <c r="C218" s="21">
        <v>0</v>
      </c>
      <c r="D218" s="21">
        <v>0</v>
      </c>
      <c r="E218" s="21">
        <v>0</v>
      </c>
      <c r="F218" s="21">
        <v>0</v>
      </c>
      <c r="G218" s="21">
        <v>0</v>
      </c>
      <c r="H218" s="21">
        <v>0</v>
      </c>
      <c r="I218" s="21">
        <v>0</v>
      </c>
      <c r="J218" s="21">
        <v>0</v>
      </c>
      <c r="K218" s="21">
        <v>0</v>
      </c>
      <c r="L218" s="21">
        <v>0</v>
      </c>
      <c r="M218" s="21">
        <v>0</v>
      </c>
      <c r="N218" s="21">
        <v>0</v>
      </c>
      <c r="O218" s="21">
        <v>11</v>
      </c>
      <c r="P218" s="21">
        <v>84</v>
      </c>
      <c r="Q218" s="29">
        <v>1.9791073930952483</v>
      </c>
      <c r="R218" s="29">
        <v>0.98955369654762415</v>
      </c>
      <c r="S218" s="21">
        <f t="shared" si="3"/>
        <v>11</v>
      </c>
    </row>
    <row r="219" spans="1:19" x14ac:dyDescent="0.25">
      <c r="A219">
        <v>216</v>
      </c>
      <c r="B219" t="s">
        <v>216</v>
      </c>
      <c r="C219" s="21">
        <v>0</v>
      </c>
      <c r="D219" s="21">
        <v>0</v>
      </c>
      <c r="E219" s="21">
        <v>0</v>
      </c>
      <c r="F219" s="21">
        <v>0</v>
      </c>
      <c r="G219" s="21">
        <v>0</v>
      </c>
      <c r="H219" s="21">
        <v>0</v>
      </c>
      <c r="I219" s="21">
        <v>0</v>
      </c>
      <c r="J219" s="21">
        <v>0</v>
      </c>
      <c r="K219" s="21">
        <v>0</v>
      </c>
      <c r="L219" s="21">
        <v>0</v>
      </c>
      <c r="M219" s="21">
        <v>0</v>
      </c>
      <c r="N219" s="21">
        <v>0</v>
      </c>
      <c r="O219" s="21">
        <v>0</v>
      </c>
      <c r="P219" s="21">
        <v>0</v>
      </c>
      <c r="Q219" s="29">
        <v>1.1554760594386351</v>
      </c>
      <c r="R219" s="29">
        <v>0.57773802971931754</v>
      </c>
      <c r="S219" s="21">
        <f t="shared" si="3"/>
        <v>0</v>
      </c>
    </row>
    <row r="220" spans="1:19" x14ac:dyDescent="0.25">
      <c r="A220">
        <v>217</v>
      </c>
      <c r="B220" t="s">
        <v>217</v>
      </c>
      <c r="C220" s="21">
        <v>0</v>
      </c>
      <c r="D220" s="21">
        <v>0</v>
      </c>
      <c r="E220" s="21">
        <v>0</v>
      </c>
      <c r="F220" s="21">
        <v>391</v>
      </c>
      <c r="G220" s="21">
        <v>0</v>
      </c>
      <c r="H220" s="21">
        <v>0</v>
      </c>
      <c r="I220" s="21">
        <v>0</v>
      </c>
      <c r="J220" s="21">
        <v>0</v>
      </c>
      <c r="K220" s="21">
        <v>0</v>
      </c>
      <c r="L220" s="21">
        <v>0</v>
      </c>
      <c r="M220" s="21">
        <v>0</v>
      </c>
      <c r="N220" s="21">
        <v>0</v>
      </c>
      <c r="O220" s="21">
        <v>19</v>
      </c>
      <c r="P220" s="21">
        <v>61</v>
      </c>
      <c r="Q220" s="29">
        <v>1.4544465770953294</v>
      </c>
      <c r="R220" s="29">
        <v>0.72722328854766471</v>
      </c>
      <c r="S220" s="21">
        <f t="shared" si="3"/>
        <v>410</v>
      </c>
    </row>
    <row r="221" spans="1:19" x14ac:dyDescent="0.25">
      <c r="A221">
        <v>218</v>
      </c>
      <c r="B221" t="s">
        <v>218</v>
      </c>
      <c r="C221" s="21">
        <v>0</v>
      </c>
      <c r="D221" s="21">
        <v>0</v>
      </c>
      <c r="E221" s="21">
        <v>0</v>
      </c>
      <c r="F221" s="21">
        <v>0</v>
      </c>
      <c r="G221" s="21">
        <v>0</v>
      </c>
      <c r="H221" s="21">
        <v>0</v>
      </c>
      <c r="I221" s="21">
        <v>0</v>
      </c>
      <c r="J221" s="21">
        <v>0</v>
      </c>
      <c r="K221" s="21">
        <v>0</v>
      </c>
      <c r="L221" s="21">
        <v>0</v>
      </c>
      <c r="M221" s="21">
        <v>0</v>
      </c>
      <c r="N221" s="21">
        <v>0</v>
      </c>
      <c r="O221" s="21">
        <v>0</v>
      </c>
      <c r="P221" s="21">
        <v>96</v>
      </c>
      <c r="Q221" s="29">
        <v>1.032728566346496</v>
      </c>
      <c r="R221" s="29">
        <v>0.51636428317324801</v>
      </c>
      <c r="S221" s="21">
        <f t="shared" si="3"/>
        <v>0</v>
      </c>
    </row>
    <row r="222" spans="1:19" x14ac:dyDescent="0.25">
      <c r="A222">
        <v>219</v>
      </c>
      <c r="B222" t="s">
        <v>219</v>
      </c>
      <c r="C222" s="21">
        <v>0</v>
      </c>
      <c r="D222" s="21">
        <v>157.90909090909091</v>
      </c>
      <c r="E222" s="21">
        <v>955.33333333333337</v>
      </c>
      <c r="F222" s="21">
        <v>468.33333333333331</v>
      </c>
      <c r="G222" s="21">
        <v>0</v>
      </c>
      <c r="H222" s="21">
        <v>0</v>
      </c>
      <c r="I222" s="21">
        <v>0</v>
      </c>
      <c r="J222" s="21">
        <v>91.8</v>
      </c>
      <c r="K222" s="21">
        <v>51.727272727272727</v>
      </c>
      <c r="L222" s="21">
        <v>0</v>
      </c>
      <c r="M222" s="21">
        <v>0</v>
      </c>
      <c r="N222" s="21">
        <v>32.5</v>
      </c>
      <c r="O222" s="21">
        <v>11</v>
      </c>
      <c r="P222" s="21">
        <v>384</v>
      </c>
      <c r="Q222" s="29">
        <v>2.8017249873051244</v>
      </c>
      <c r="R222" s="29">
        <v>1.4008624936525622</v>
      </c>
      <c r="S222" s="21">
        <f t="shared" si="3"/>
        <v>1768.6030303030302</v>
      </c>
    </row>
    <row r="223" spans="1:19" x14ac:dyDescent="0.25">
      <c r="A223">
        <v>220</v>
      </c>
      <c r="B223" t="s">
        <v>220</v>
      </c>
      <c r="C223" s="21">
        <v>0</v>
      </c>
      <c r="D223" s="21">
        <v>0</v>
      </c>
      <c r="E223" s="21">
        <v>0</v>
      </c>
      <c r="F223" s="21">
        <v>0</v>
      </c>
      <c r="G223" s="21">
        <v>0</v>
      </c>
      <c r="H223" s="21">
        <v>0</v>
      </c>
      <c r="I223" s="21">
        <v>0</v>
      </c>
      <c r="J223" s="21">
        <v>0</v>
      </c>
      <c r="K223" s="21">
        <v>0</v>
      </c>
      <c r="L223" s="21">
        <v>0</v>
      </c>
      <c r="M223" s="21">
        <v>0</v>
      </c>
      <c r="N223" s="21">
        <v>0</v>
      </c>
      <c r="O223" s="21">
        <v>35</v>
      </c>
      <c r="P223" s="21">
        <v>275.5</v>
      </c>
      <c r="Q223" s="29">
        <v>1.6833456153279291</v>
      </c>
      <c r="R223" s="29">
        <v>0.84167280766396457</v>
      </c>
      <c r="S223" s="21">
        <f t="shared" si="3"/>
        <v>35</v>
      </c>
    </row>
    <row r="224" spans="1:19" x14ac:dyDescent="0.25">
      <c r="A224">
        <v>221</v>
      </c>
      <c r="B224" t="s">
        <v>221</v>
      </c>
      <c r="C224" s="21">
        <v>0</v>
      </c>
      <c r="D224" s="21">
        <v>0</v>
      </c>
      <c r="E224" s="21">
        <v>0</v>
      </c>
      <c r="F224" s="21">
        <v>323</v>
      </c>
      <c r="G224" s="21">
        <v>29</v>
      </c>
      <c r="H224" s="21">
        <v>0</v>
      </c>
      <c r="I224" s="21">
        <v>0</v>
      </c>
      <c r="J224" s="21">
        <v>0</v>
      </c>
      <c r="K224" s="21">
        <v>45</v>
      </c>
      <c r="L224" s="21">
        <v>0</v>
      </c>
      <c r="M224" s="21">
        <v>0</v>
      </c>
      <c r="N224" s="21">
        <v>0</v>
      </c>
      <c r="O224" s="21">
        <v>27</v>
      </c>
      <c r="P224" s="21">
        <v>104</v>
      </c>
      <c r="Q224" s="29">
        <v>1.3992499147630413</v>
      </c>
      <c r="R224" s="29">
        <v>0.69962495738152064</v>
      </c>
      <c r="S224" s="21">
        <f t="shared" si="3"/>
        <v>424</v>
      </c>
    </row>
    <row r="225" spans="1:19" x14ac:dyDescent="0.25">
      <c r="A225">
        <v>222</v>
      </c>
      <c r="B225" t="s">
        <v>222</v>
      </c>
      <c r="C225" s="21">
        <v>0</v>
      </c>
      <c r="D225" s="21">
        <v>0</v>
      </c>
      <c r="E225" s="21">
        <v>0</v>
      </c>
      <c r="F225" s="21">
        <v>0</v>
      </c>
      <c r="G225" s="21">
        <v>0</v>
      </c>
      <c r="H225" s="21">
        <v>0</v>
      </c>
      <c r="I225" s="21">
        <v>0</v>
      </c>
      <c r="J225" s="21">
        <v>0</v>
      </c>
      <c r="K225" s="21">
        <v>0</v>
      </c>
      <c r="L225" s="21">
        <v>0</v>
      </c>
      <c r="M225" s="21">
        <v>0</v>
      </c>
      <c r="N225" s="21">
        <v>0</v>
      </c>
      <c r="O225" s="21">
        <v>0</v>
      </c>
      <c r="P225" s="21">
        <v>0</v>
      </c>
      <c r="Q225" s="29">
        <v>1.1291487532244195</v>
      </c>
      <c r="R225" s="29">
        <v>0.56457437661220977</v>
      </c>
      <c r="S225" s="21">
        <f t="shared" si="3"/>
        <v>0</v>
      </c>
    </row>
    <row r="226" spans="1:19" x14ac:dyDescent="0.25">
      <c r="A226">
        <v>223</v>
      </c>
      <c r="B226" t="s">
        <v>223</v>
      </c>
      <c r="C226" s="21">
        <v>0</v>
      </c>
      <c r="D226" s="21">
        <v>99</v>
      </c>
      <c r="E226" s="21">
        <v>814.125</v>
      </c>
      <c r="F226" s="21">
        <v>326.75</v>
      </c>
      <c r="G226" s="21">
        <v>0</v>
      </c>
      <c r="H226" s="21">
        <v>3250.8</v>
      </c>
      <c r="I226" s="21">
        <v>0</v>
      </c>
      <c r="J226" s="21">
        <v>57</v>
      </c>
      <c r="K226" s="21">
        <v>33.428571428571431</v>
      </c>
      <c r="L226" s="21">
        <v>0</v>
      </c>
      <c r="M226" s="21">
        <v>541</v>
      </c>
      <c r="N226" s="21">
        <v>37</v>
      </c>
      <c r="O226" s="21">
        <v>27</v>
      </c>
      <c r="P226" s="21">
        <v>2937</v>
      </c>
      <c r="Q226" s="29">
        <v>1.9034402659297529</v>
      </c>
      <c r="R226" s="29">
        <v>0.95172013296487645</v>
      </c>
      <c r="S226" s="21">
        <f t="shared" si="3"/>
        <v>5186.1035714285717</v>
      </c>
    </row>
    <row r="227" spans="1:19" x14ac:dyDescent="0.25">
      <c r="A227">
        <v>224</v>
      </c>
      <c r="B227" t="s">
        <v>224</v>
      </c>
      <c r="C227" s="21">
        <v>0</v>
      </c>
      <c r="D227" s="21">
        <v>0</v>
      </c>
      <c r="E227" s="21">
        <v>0</v>
      </c>
      <c r="F227" s="21">
        <v>0</v>
      </c>
      <c r="G227" s="21">
        <v>0</v>
      </c>
      <c r="H227" s="21">
        <v>0</v>
      </c>
      <c r="I227" s="21">
        <v>0</v>
      </c>
      <c r="J227" s="21">
        <v>0</v>
      </c>
      <c r="K227" s="21">
        <v>0</v>
      </c>
      <c r="L227" s="21">
        <v>0</v>
      </c>
      <c r="M227" s="21">
        <v>0</v>
      </c>
      <c r="N227" s="21">
        <v>0</v>
      </c>
      <c r="O227" s="21">
        <v>22.61538461538462</v>
      </c>
      <c r="P227" s="21">
        <v>1</v>
      </c>
      <c r="Q227" s="29">
        <v>1.4570315426687646</v>
      </c>
      <c r="R227" s="29">
        <v>0.72851577133438228</v>
      </c>
      <c r="S227" s="21">
        <f t="shared" si="3"/>
        <v>22.61538461538462</v>
      </c>
    </row>
    <row r="228" spans="1:19" x14ac:dyDescent="0.25">
      <c r="A228">
        <v>225</v>
      </c>
      <c r="B228" t="s">
        <v>225</v>
      </c>
      <c r="C228" s="21">
        <v>0</v>
      </c>
      <c r="D228" s="21">
        <v>0</v>
      </c>
      <c r="E228" s="21">
        <v>0</v>
      </c>
      <c r="F228" s="21">
        <v>0</v>
      </c>
      <c r="G228" s="21">
        <v>0</v>
      </c>
      <c r="H228" s="21">
        <v>0</v>
      </c>
      <c r="I228" s="21">
        <v>0</v>
      </c>
      <c r="J228" s="21">
        <v>0</v>
      </c>
      <c r="K228" s="21">
        <v>0</v>
      </c>
      <c r="L228" s="21">
        <v>0</v>
      </c>
      <c r="M228" s="21">
        <v>0</v>
      </c>
      <c r="N228" s="21">
        <v>0</v>
      </c>
      <c r="O228" s="21">
        <v>0</v>
      </c>
      <c r="P228" s="21">
        <v>257</v>
      </c>
      <c r="Q228" s="29">
        <v>2.2618094985407269</v>
      </c>
      <c r="R228" s="29">
        <v>1.1309047492703634</v>
      </c>
      <c r="S228" s="21">
        <f t="shared" si="3"/>
        <v>0</v>
      </c>
    </row>
    <row r="229" spans="1:19" x14ac:dyDescent="0.25">
      <c r="A229">
        <v>226</v>
      </c>
      <c r="B229" t="s">
        <v>226</v>
      </c>
      <c r="C229" s="21">
        <v>134</v>
      </c>
      <c r="D229" s="21">
        <v>127.1</v>
      </c>
      <c r="E229" s="21">
        <v>1057</v>
      </c>
      <c r="F229" s="21">
        <v>394.45454545454538</v>
      </c>
      <c r="G229" s="21">
        <v>0</v>
      </c>
      <c r="H229" s="21">
        <v>0</v>
      </c>
      <c r="I229" s="21">
        <v>0</v>
      </c>
      <c r="J229" s="21">
        <v>73.125</v>
      </c>
      <c r="K229" s="21">
        <v>39.857142857142847</v>
      </c>
      <c r="L229" s="21">
        <v>0</v>
      </c>
      <c r="M229" s="21">
        <v>0</v>
      </c>
      <c r="N229" s="21">
        <v>54.75</v>
      </c>
      <c r="O229" s="21">
        <v>24.583333333333329</v>
      </c>
      <c r="P229" s="21">
        <v>125</v>
      </c>
      <c r="Q229" s="29">
        <v>2.0632853343116575</v>
      </c>
      <c r="R229" s="29">
        <v>1.0316426671558288</v>
      </c>
      <c r="S229" s="21">
        <f t="shared" si="3"/>
        <v>1904.8700216450216</v>
      </c>
    </row>
    <row r="230" spans="1:19" x14ac:dyDescent="0.25">
      <c r="A230">
        <v>227</v>
      </c>
      <c r="B230" t="s">
        <v>227</v>
      </c>
      <c r="C230" s="21">
        <v>0</v>
      </c>
      <c r="D230" s="21">
        <v>58</v>
      </c>
      <c r="E230" s="21">
        <v>0</v>
      </c>
      <c r="F230" s="21">
        <v>415.75</v>
      </c>
      <c r="G230" s="21">
        <v>36.666666666666657</v>
      </c>
      <c r="H230" s="21">
        <v>0</v>
      </c>
      <c r="I230" s="21">
        <v>0</v>
      </c>
      <c r="J230" s="21">
        <v>0</v>
      </c>
      <c r="K230" s="21">
        <v>57.363636363636367</v>
      </c>
      <c r="L230" s="21">
        <v>0</v>
      </c>
      <c r="M230" s="21">
        <v>0</v>
      </c>
      <c r="N230" s="21">
        <v>0</v>
      </c>
      <c r="O230" s="21">
        <v>34</v>
      </c>
      <c r="P230" s="21">
        <v>514</v>
      </c>
      <c r="Q230" s="29">
        <v>2.1355318868394448</v>
      </c>
      <c r="R230" s="29">
        <v>1.0677659434197224</v>
      </c>
      <c r="S230" s="21">
        <f t="shared" si="3"/>
        <v>601.780303030303</v>
      </c>
    </row>
    <row r="231" spans="1:19" x14ac:dyDescent="0.25">
      <c r="A231">
        <v>228</v>
      </c>
      <c r="B231" t="s">
        <v>228</v>
      </c>
      <c r="C231" s="21">
        <v>0</v>
      </c>
      <c r="D231" s="21">
        <v>0</v>
      </c>
      <c r="E231" s="21">
        <v>0</v>
      </c>
      <c r="F231" s="21">
        <v>0</v>
      </c>
      <c r="G231" s="21">
        <v>0</v>
      </c>
      <c r="H231" s="21">
        <v>0</v>
      </c>
      <c r="I231" s="21">
        <v>0</v>
      </c>
      <c r="J231" s="21">
        <v>0</v>
      </c>
      <c r="K231" s="21">
        <v>0</v>
      </c>
      <c r="L231" s="21">
        <v>0</v>
      </c>
      <c r="M231" s="21">
        <v>0</v>
      </c>
      <c r="N231" s="21">
        <v>0</v>
      </c>
      <c r="O231" s="21">
        <v>0</v>
      </c>
      <c r="P231" s="21">
        <v>219</v>
      </c>
      <c r="Q231" s="29">
        <v>2.3813733775379746</v>
      </c>
      <c r="R231" s="29">
        <v>1.1906866887689873</v>
      </c>
      <c r="S231" s="21">
        <f t="shared" si="3"/>
        <v>0</v>
      </c>
    </row>
    <row r="232" spans="1:19" x14ac:dyDescent="0.25">
      <c r="A232">
        <v>229</v>
      </c>
      <c r="B232" t="s">
        <v>229</v>
      </c>
      <c r="C232" s="21">
        <v>0</v>
      </c>
      <c r="D232" s="21">
        <v>0</v>
      </c>
      <c r="E232" s="21">
        <v>0</v>
      </c>
      <c r="F232" s="21">
        <v>0</v>
      </c>
      <c r="G232" s="21">
        <v>0</v>
      </c>
      <c r="H232" s="21">
        <v>0</v>
      </c>
      <c r="I232" s="21">
        <v>0</v>
      </c>
      <c r="J232" s="21">
        <v>0</v>
      </c>
      <c r="K232" s="21">
        <v>0</v>
      </c>
      <c r="L232" s="21">
        <v>0</v>
      </c>
      <c r="M232" s="21">
        <v>0</v>
      </c>
      <c r="N232" s="21">
        <v>0</v>
      </c>
      <c r="O232" s="21">
        <v>0</v>
      </c>
      <c r="P232" s="21">
        <v>312</v>
      </c>
      <c r="Q232" s="29">
        <v>2.2635589054563328</v>
      </c>
      <c r="R232" s="29">
        <v>1.1317794527281664</v>
      </c>
      <c r="S232" s="21">
        <f t="shared" si="3"/>
        <v>0</v>
      </c>
    </row>
    <row r="233" spans="1:19" x14ac:dyDescent="0.25">
      <c r="A233">
        <v>230</v>
      </c>
      <c r="B233" t="s">
        <v>230</v>
      </c>
      <c r="C233" s="21">
        <v>0</v>
      </c>
      <c r="D233" s="21">
        <v>0</v>
      </c>
      <c r="E233" s="21">
        <v>0</v>
      </c>
      <c r="F233" s="21">
        <v>0</v>
      </c>
      <c r="G233" s="21">
        <v>0</v>
      </c>
      <c r="H233" s="21">
        <v>0</v>
      </c>
      <c r="I233" s="21">
        <v>0</v>
      </c>
      <c r="J233" s="21">
        <v>0</v>
      </c>
      <c r="K233" s="21">
        <v>0</v>
      </c>
      <c r="L233" s="21">
        <v>0</v>
      </c>
      <c r="M233" s="21">
        <v>0</v>
      </c>
      <c r="N233" s="21">
        <v>0</v>
      </c>
      <c r="O233" s="21">
        <v>0</v>
      </c>
      <c r="P233" s="21">
        <v>215.5</v>
      </c>
      <c r="Q233" s="29">
        <v>2.2216356969514464</v>
      </c>
      <c r="R233" s="29">
        <v>1.1108178484757232</v>
      </c>
      <c r="S233" s="21">
        <f t="shared" si="3"/>
        <v>0</v>
      </c>
    </row>
    <row r="234" spans="1:19" x14ac:dyDescent="0.25">
      <c r="A234">
        <v>231</v>
      </c>
      <c r="B234" t="s">
        <v>231</v>
      </c>
      <c r="C234" s="21">
        <v>0</v>
      </c>
      <c r="D234" s="21">
        <v>0</v>
      </c>
      <c r="E234" s="21">
        <v>1115.2</v>
      </c>
      <c r="F234" s="21">
        <v>305.8</v>
      </c>
      <c r="G234" s="21">
        <v>0</v>
      </c>
      <c r="H234" s="21">
        <v>0</v>
      </c>
      <c r="I234" s="21">
        <v>0</v>
      </c>
      <c r="J234" s="21">
        <v>0</v>
      </c>
      <c r="K234" s="21">
        <v>27</v>
      </c>
      <c r="L234" s="21">
        <v>0</v>
      </c>
      <c r="M234" s="21">
        <v>0</v>
      </c>
      <c r="N234" s="21">
        <v>0</v>
      </c>
      <c r="O234" s="21">
        <v>17</v>
      </c>
      <c r="P234" s="21">
        <v>454</v>
      </c>
      <c r="Q234" s="29">
        <v>1.4061703934333427</v>
      </c>
      <c r="R234" s="29">
        <v>0.70308519671667136</v>
      </c>
      <c r="S234" s="21">
        <f t="shared" si="3"/>
        <v>1465</v>
      </c>
    </row>
    <row r="235" spans="1:19" x14ac:dyDescent="0.25">
      <c r="A235">
        <v>232</v>
      </c>
      <c r="B235" t="s">
        <v>232</v>
      </c>
      <c r="C235" s="21">
        <v>149.33333333333329</v>
      </c>
      <c r="D235" s="21">
        <v>71.166666666666671</v>
      </c>
      <c r="E235" s="21">
        <v>1422.25</v>
      </c>
      <c r="F235" s="21">
        <v>636.75</v>
      </c>
      <c r="G235" s="21">
        <v>54.9</v>
      </c>
      <c r="H235" s="21">
        <v>0</v>
      </c>
      <c r="I235" s="21">
        <v>0</v>
      </c>
      <c r="J235" s="21">
        <v>78.666666666666671</v>
      </c>
      <c r="K235" s="21">
        <v>60.133333333333333</v>
      </c>
      <c r="L235" s="21">
        <v>0</v>
      </c>
      <c r="M235" s="21">
        <v>0</v>
      </c>
      <c r="N235" s="21">
        <v>51.5</v>
      </c>
      <c r="O235" s="21">
        <v>30.75</v>
      </c>
      <c r="P235" s="21">
        <v>3047.5</v>
      </c>
      <c r="Q235" s="29">
        <v>2.3585341809157971</v>
      </c>
      <c r="R235" s="29">
        <v>1.1792670904578986</v>
      </c>
      <c r="S235" s="21">
        <f t="shared" si="3"/>
        <v>2555.4499999999998</v>
      </c>
    </row>
    <row r="236" spans="1:19" x14ac:dyDescent="0.25">
      <c r="A236">
        <v>233</v>
      </c>
      <c r="B236" t="s">
        <v>233</v>
      </c>
      <c r="C236" s="21">
        <v>0</v>
      </c>
      <c r="D236" s="21">
        <v>0</v>
      </c>
      <c r="E236" s="21">
        <v>0</v>
      </c>
      <c r="F236" s="21">
        <v>0</v>
      </c>
      <c r="G236" s="21">
        <v>0</v>
      </c>
      <c r="H236" s="21">
        <v>0</v>
      </c>
      <c r="I236" s="21">
        <v>0</v>
      </c>
      <c r="J236" s="21">
        <v>0</v>
      </c>
      <c r="K236" s="21">
        <v>0</v>
      </c>
      <c r="L236" s="21">
        <v>0</v>
      </c>
      <c r="M236" s="21">
        <v>0</v>
      </c>
      <c r="N236" s="21">
        <v>0</v>
      </c>
      <c r="O236" s="21">
        <v>0</v>
      </c>
      <c r="P236" s="21">
        <v>167</v>
      </c>
      <c r="Q236" s="29">
        <v>1.5253214795999366</v>
      </c>
      <c r="R236" s="29">
        <v>0.76266073979996829</v>
      </c>
      <c r="S236" s="21">
        <f t="shared" si="3"/>
        <v>0</v>
      </c>
    </row>
    <row r="237" spans="1:19" x14ac:dyDescent="0.25">
      <c r="A237">
        <v>234</v>
      </c>
      <c r="B237" t="s">
        <v>234</v>
      </c>
      <c r="C237" s="21">
        <v>0</v>
      </c>
      <c r="D237" s="21">
        <v>0</v>
      </c>
      <c r="E237" s="21">
        <v>0</v>
      </c>
      <c r="F237" s="21">
        <v>0</v>
      </c>
      <c r="G237" s="21">
        <v>0</v>
      </c>
      <c r="H237" s="21">
        <v>0</v>
      </c>
      <c r="I237" s="21">
        <v>0</v>
      </c>
      <c r="J237" s="21">
        <v>0</v>
      </c>
      <c r="K237" s="21">
        <v>0</v>
      </c>
      <c r="L237" s="21">
        <v>0</v>
      </c>
      <c r="M237" s="21">
        <v>0</v>
      </c>
      <c r="N237" s="21">
        <v>0</v>
      </c>
      <c r="O237" s="21">
        <v>0</v>
      </c>
      <c r="P237" s="21">
        <v>1511</v>
      </c>
      <c r="Q237" s="29">
        <v>2.221414793420426</v>
      </c>
      <c r="R237" s="29">
        <v>1.110707396710213</v>
      </c>
      <c r="S237" s="21">
        <f t="shared" si="3"/>
        <v>0</v>
      </c>
    </row>
    <row r="238" spans="1:19" x14ac:dyDescent="0.25">
      <c r="A238">
        <v>235</v>
      </c>
      <c r="B238" t="s">
        <v>235</v>
      </c>
      <c r="C238" s="21">
        <v>0</v>
      </c>
      <c r="D238" s="21">
        <v>88.5</v>
      </c>
      <c r="E238" s="21">
        <v>0</v>
      </c>
      <c r="F238" s="21">
        <v>794.77777777777783</v>
      </c>
      <c r="G238" s="21">
        <v>0</v>
      </c>
      <c r="H238" s="21">
        <v>0</v>
      </c>
      <c r="I238" s="21">
        <v>6730</v>
      </c>
      <c r="J238" s="21">
        <v>0</v>
      </c>
      <c r="K238" s="21">
        <v>79.5</v>
      </c>
      <c r="L238" s="21">
        <v>34.444444444444443</v>
      </c>
      <c r="M238" s="21">
        <v>0</v>
      </c>
      <c r="N238" s="21">
        <v>0</v>
      </c>
      <c r="O238" s="21">
        <v>0</v>
      </c>
      <c r="P238" s="21">
        <v>316.5</v>
      </c>
      <c r="Q238" s="29">
        <v>2.8085386697051704</v>
      </c>
      <c r="R238" s="29">
        <v>1.4042693348525852</v>
      </c>
      <c r="S238" s="21">
        <f t="shared" si="3"/>
        <v>7727.2222222222217</v>
      </c>
    </row>
    <row r="239" spans="1:19" x14ac:dyDescent="0.25">
      <c r="A239">
        <v>236</v>
      </c>
      <c r="B239" t="s">
        <v>236</v>
      </c>
      <c r="C239" s="21">
        <v>0</v>
      </c>
      <c r="D239" s="21">
        <v>0</v>
      </c>
      <c r="E239" s="21">
        <v>0</v>
      </c>
      <c r="F239" s="21">
        <v>0</v>
      </c>
      <c r="G239" s="21">
        <v>0</v>
      </c>
      <c r="H239" s="21">
        <v>0</v>
      </c>
      <c r="I239" s="21">
        <v>0</v>
      </c>
      <c r="J239" s="21">
        <v>0</v>
      </c>
      <c r="K239" s="21">
        <v>0</v>
      </c>
      <c r="L239" s="21">
        <v>0</v>
      </c>
      <c r="M239" s="21">
        <v>0</v>
      </c>
      <c r="N239" s="21">
        <v>0</v>
      </c>
      <c r="O239" s="21">
        <v>0</v>
      </c>
      <c r="P239" s="21">
        <v>473.33333333333337</v>
      </c>
      <c r="Q239" s="29">
        <v>2.2153828920285088</v>
      </c>
      <c r="R239" s="29">
        <v>1.1076914460142544</v>
      </c>
      <c r="S239" s="21">
        <f t="shared" si="3"/>
        <v>0</v>
      </c>
    </row>
    <row r="240" spans="1:19" x14ac:dyDescent="0.25">
      <c r="A240">
        <v>237</v>
      </c>
      <c r="B240" t="s">
        <v>237</v>
      </c>
      <c r="C240" s="21">
        <v>0</v>
      </c>
      <c r="D240" s="21">
        <v>90.777777777777771</v>
      </c>
      <c r="E240" s="21">
        <v>0</v>
      </c>
      <c r="F240" s="21">
        <v>0</v>
      </c>
      <c r="G240" s="21">
        <v>0</v>
      </c>
      <c r="H240" s="21">
        <v>0</v>
      </c>
      <c r="I240" s="21">
        <v>9695</v>
      </c>
      <c r="J240" s="21">
        <v>0</v>
      </c>
      <c r="K240" s="21">
        <v>0</v>
      </c>
      <c r="L240" s="21">
        <v>0</v>
      </c>
      <c r="M240" s="21">
        <v>0</v>
      </c>
      <c r="N240" s="21">
        <v>0</v>
      </c>
      <c r="O240" s="21">
        <v>14</v>
      </c>
      <c r="P240" s="21">
        <v>1108.3333333333335</v>
      </c>
      <c r="Q240" s="29">
        <v>2.3208722741433023</v>
      </c>
      <c r="R240" s="29">
        <v>1.1604361370716512</v>
      </c>
      <c r="S240" s="21">
        <f t="shared" si="3"/>
        <v>9799.7777777777774</v>
      </c>
    </row>
    <row r="241" spans="1:19" x14ac:dyDescent="0.25">
      <c r="A241">
        <v>238</v>
      </c>
      <c r="B241" t="s">
        <v>238</v>
      </c>
      <c r="C241" s="21">
        <v>0</v>
      </c>
      <c r="D241" s="21">
        <v>0</v>
      </c>
      <c r="E241" s="21">
        <v>0</v>
      </c>
      <c r="F241" s="21">
        <v>0</v>
      </c>
      <c r="G241" s="21">
        <v>0</v>
      </c>
      <c r="H241" s="21">
        <v>0</v>
      </c>
      <c r="I241" s="21">
        <v>0</v>
      </c>
      <c r="J241" s="21">
        <v>0</v>
      </c>
      <c r="K241" s="21">
        <v>0</v>
      </c>
      <c r="L241" s="21">
        <v>0</v>
      </c>
      <c r="M241" s="21">
        <v>0</v>
      </c>
      <c r="N241" s="21">
        <v>0</v>
      </c>
      <c r="O241" s="21">
        <v>0</v>
      </c>
      <c r="P241" s="21">
        <v>63</v>
      </c>
      <c r="Q241" s="29">
        <v>1.8644617380025941</v>
      </c>
      <c r="R241" s="29">
        <v>0.93223086900129704</v>
      </c>
      <c r="S241" s="21">
        <f t="shared" si="3"/>
        <v>0</v>
      </c>
    </row>
    <row r="242" spans="1:19" x14ac:dyDescent="0.25">
      <c r="A242">
        <v>239</v>
      </c>
      <c r="B242" t="s">
        <v>239</v>
      </c>
      <c r="C242" s="21">
        <v>0</v>
      </c>
      <c r="D242" s="21">
        <v>0</v>
      </c>
      <c r="E242" s="21">
        <v>0</v>
      </c>
      <c r="F242" s="21">
        <v>921.5</v>
      </c>
      <c r="G242" s="21">
        <v>50</v>
      </c>
      <c r="H242" s="21">
        <v>0</v>
      </c>
      <c r="I242" s="21">
        <v>0</v>
      </c>
      <c r="J242" s="21">
        <v>0</v>
      </c>
      <c r="K242" s="21">
        <v>47</v>
      </c>
      <c r="L242" s="21">
        <v>0</v>
      </c>
      <c r="M242" s="21">
        <v>0</v>
      </c>
      <c r="N242" s="21">
        <v>0</v>
      </c>
      <c r="O242" s="21">
        <v>0</v>
      </c>
      <c r="P242" s="21">
        <v>243.5</v>
      </c>
      <c r="Q242" s="29">
        <v>2.1568047031060789</v>
      </c>
      <c r="R242" s="29">
        <v>1.0784023515530394</v>
      </c>
      <c r="S242" s="21">
        <f t="shared" si="3"/>
        <v>1018.5</v>
      </c>
    </row>
    <row r="243" spans="1:19" x14ac:dyDescent="0.25">
      <c r="A243">
        <v>240</v>
      </c>
      <c r="B243" t="s">
        <v>240</v>
      </c>
      <c r="C243" s="21">
        <v>0</v>
      </c>
      <c r="D243" s="21">
        <v>0</v>
      </c>
      <c r="E243" s="21">
        <v>0</v>
      </c>
      <c r="F243" s="21">
        <v>0</v>
      </c>
      <c r="G243" s="21">
        <v>0</v>
      </c>
      <c r="H243" s="21">
        <v>0</v>
      </c>
      <c r="I243" s="21">
        <v>0</v>
      </c>
      <c r="J243" s="21">
        <v>0</v>
      </c>
      <c r="K243" s="21">
        <v>0</v>
      </c>
      <c r="L243" s="21">
        <v>0</v>
      </c>
      <c r="M243" s="21">
        <v>0</v>
      </c>
      <c r="N243" s="21">
        <v>0</v>
      </c>
      <c r="O243" s="21">
        <v>0</v>
      </c>
      <c r="P243" s="21">
        <v>60</v>
      </c>
      <c r="Q243" s="29">
        <v>1.9422954400655319</v>
      </c>
      <c r="R243" s="29">
        <v>0.97114772003276595</v>
      </c>
      <c r="S243" s="21">
        <f t="shared" si="3"/>
        <v>0</v>
      </c>
    </row>
    <row r="244" spans="1:19" x14ac:dyDescent="0.25">
      <c r="A244">
        <v>241</v>
      </c>
      <c r="B244" t="s">
        <v>241</v>
      </c>
      <c r="C244" s="21">
        <v>115.2</v>
      </c>
      <c r="D244" s="21">
        <v>89.4</v>
      </c>
      <c r="E244" s="21">
        <v>1083.8</v>
      </c>
      <c r="F244" s="21">
        <v>789.6</v>
      </c>
      <c r="G244" s="21">
        <v>0</v>
      </c>
      <c r="H244" s="21">
        <v>0</v>
      </c>
      <c r="I244" s="21">
        <v>8480.7142857142862</v>
      </c>
      <c r="J244" s="21">
        <v>111</v>
      </c>
      <c r="K244" s="21">
        <v>81.8</v>
      </c>
      <c r="L244" s="21">
        <v>36.357142857142847</v>
      </c>
      <c r="M244" s="21">
        <v>0</v>
      </c>
      <c r="N244" s="21">
        <v>0</v>
      </c>
      <c r="O244" s="21">
        <v>36</v>
      </c>
      <c r="P244" s="21">
        <v>333</v>
      </c>
      <c r="Q244" s="29">
        <v>3.0372146900951167</v>
      </c>
      <c r="R244" s="29">
        <v>1.5186073450475583</v>
      </c>
      <c r="S244" s="21">
        <f t="shared" si="3"/>
        <v>10823.871428571429</v>
      </c>
    </row>
    <row r="245" spans="1:19" x14ac:dyDescent="0.25">
      <c r="A245">
        <v>242</v>
      </c>
      <c r="B245" t="s">
        <v>242</v>
      </c>
      <c r="C245" s="21">
        <v>0</v>
      </c>
      <c r="D245" s="21">
        <v>0</v>
      </c>
      <c r="E245" s="21">
        <v>1175.5</v>
      </c>
      <c r="F245" s="21">
        <v>585.25</v>
      </c>
      <c r="G245" s="21">
        <v>0</v>
      </c>
      <c r="H245" s="21">
        <v>2695</v>
      </c>
      <c r="I245" s="21">
        <v>0</v>
      </c>
      <c r="J245" s="21">
        <v>0</v>
      </c>
      <c r="K245" s="21">
        <v>48</v>
      </c>
      <c r="L245" s="21">
        <v>0</v>
      </c>
      <c r="M245" s="21">
        <v>0</v>
      </c>
      <c r="N245" s="21">
        <v>31.6</v>
      </c>
      <c r="O245" s="21">
        <v>13.4</v>
      </c>
      <c r="P245" s="21">
        <v>128</v>
      </c>
      <c r="Q245" s="29">
        <v>1.2836318932209343</v>
      </c>
      <c r="R245" s="29">
        <v>0.64181594661046715</v>
      </c>
      <c r="S245" s="21">
        <f t="shared" si="3"/>
        <v>4548.75</v>
      </c>
    </row>
    <row r="246" spans="1:19" x14ac:dyDescent="0.25">
      <c r="A246">
        <v>243</v>
      </c>
      <c r="B246" t="s">
        <v>243</v>
      </c>
      <c r="C246" s="21">
        <v>0</v>
      </c>
      <c r="D246" s="21">
        <v>0</v>
      </c>
      <c r="E246" s="21">
        <v>0</v>
      </c>
      <c r="F246" s="21">
        <v>153</v>
      </c>
      <c r="G246" s="21">
        <v>0</v>
      </c>
      <c r="H246" s="21">
        <v>0</v>
      </c>
      <c r="I246" s="21">
        <v>0</v>
      </c>
      <c r="J246" s="21">
        <v>0</v>
      </c>
      <c r="K246" s="21">
        <v>54</v>
      </c>
      <c r="L246" s="21">
        <v>0</v>
      </c>
      <c r="M246" s="21">
        <v>0</v>
      </c>
      <c r="N246" s="21">
        <v>0</v>
      </c>
      <c r="O246" s="21">
        <v>24.4</v>
      </c>
      <c r="P246" s="21">
        <v>112</v>
      </c>
      <c r="Q246" s="29">
        <v>1.7321989132082007</v>
      </c>
      <c r="R246" s="29">
        <v>0.86609945660410037</v>
      </c>
      <c r="S246" s="21">
        <f t="shared" si="3"/>
        <v>231.4</v>
      </c>
    </row>
    <row r="247" spans="1:19" x14ac:dyDescent="0.25">
      <c r="A247">
        <v>244</v>
      </c>
      <c r="B247" t="s">
        <v>244</v>
      </c>
      <c r="C247" s="21">
        <v>0</v>
      </c>
      <c r="D247" s="21">
        <v>0</v>
      </c>
      <c r="E247" s="21">
        <v>931.16666666666663</v>
      </c>
      <c r="F247" s="21">
        <v>463.16666666666669</v>
      </c>
      <c r="G247" s="21">
        <v>0</v>
      </c>
      <c r="H247" s="21">
        <v>3329.666666666667</v>
      </c>
      <c r="I247" s="21">
        <v>0</v>
      </c>
      <c r="J247" s="21">
        <v>0</v>
      </c>
      <c r="K247" s="21">
        <v>55.5</v>
      </c>
      <c r="L247" s="21">
        <v>0</v>
      </c>
      <c r="M247" s="21">
        <v>0</v>
      </c>
      <c r="N247" s="21">
        <v>34</v>
      </c>
      <c r="O247" s="21">
        <v>26.5</v>
      </c>
      <c r="P247" s="21">
        <v>90</v>
      </c>
      <c r="Q247" s="29">
        <v>2.2723151500643346</v>
      </c>
      <c r="R247" s="29">
        <v>1.1361575750321673</v>
      </c>
      <c r="S247" s="21">
        <f t="shared" si="3"/>
        <v>4840</v>
      </c>
    </row>
    <row r="248" spans="1:19" x14ac:dyDescent="0.25">
      <c r="A248">
        <v>245</v>
      </c>
      <c r="B248" t="s">
        <v>245</v>
      </c>
      <c r="C248" s="21">
        <v>106</v>
      </c>
      <c r="D248" s="21">
        <v>97</v>
      </c>
      <c r="E248" s="21">
        <v>1147.5</v>
      </c>
      <c r="F248" s="21">
        <v>787</v>
      </c>
      <c r="G248" s="21">
        <v>0</v>
      </c>
      <c r="H248" s="21">
        <v>0</v>
      </c>
      <c r="I248" s="21">
        <v>0</v>
      </c>
      <c r="J248" s="21">
        <v>79</v>
      </c>
      <c r="K248" s="21">
        <v>61.642857142857153</v>
      </c>
      <c r="L248" s="21">
        <v>0</v>
      </c>
      <c r="M248" s="21">
        <v>0</v>
      </c>
      <c r="N248" s="21">
        <v>0</v>
      </c>
      <c r="O248" s="21">
        <v>0</v>
      </c>
      <c r="P248" s="21">
        <v>345</v>
      </c>
      <c r="Q248" s="29">
        <v>2.3401775307092261</v>
      </c>
      <c r="R248" s="29">
        <v>1.170088765354613</v>
      </c>
      <c r="S248" s="21">
        <f t="shared" si="3"/>
        <v>2278.1428571428573</v>
      </c>
    </row>
    <row r="249" spans="1:19" x14ac:dyDescent="0.25">
      <c r="A249">
        <v>246</v>
      </c>
      <c r="B249" t="s">
        <v>246</v>
      </c>
      <c r="C249" s="21">
        <v>0</v>
      </c>
      <c r="D249" s="21">
        <v>67.333333333333329</v>
      </c>
      <c r="E249" s="21">
        <v>0</v>
      </c>
      <c r="F249" s="21">
        <v>489</v>
      </c>
      <c r="G249" s="21">
        <v>39.333333333333343</v>
      </c>
      <c r="H249" s="21">
        <v>0</v>
      </c>
      <c r="I249" s="21">
        <v>0</v>
      </c>
      <c r="J249" s="21">
        <v>0</v>
      </c>
      <c r="K249" s="21">
        <v>58.692307692307693</v>
      </c>
      <c r="L249" s="21">
        <v>0</v>
      </c>
      <c r="M249" s="21">
        <v>0</v>
      </c>
      <c r="N249" s="21">
        <v>0</v>
      </c>
      <c r="O249" s="21">
        <v>38</v>
      </c>
      <c r="P249" s="21">
        <v>400</v>
      </c>
      <c r="Q249" s="29">
        <v>2.0743599397590362</v>
      </c>
      <c r="R249" s="29">
        <v>1.0371799698795181</v>
      </c>
      <c r="S249" s="21">
        <f t="shared" si="3"/>
        <v>692.35897435897448</v>
      </c>
    </row>
    <row r="250" spans="1:19" x14ac:dyDescent="0.25">
      <c r="A250">
        <v>247</v>
      </c>
      <c r="B250" t="s">
        <v>247</v>
      </c>
      <c r="C250" s="21">
        <v>116</v>
      </c>
      <c r="D250" s="21">
        <v>77</v>
      </c>
      <c r="E250" s="21">
        <v>0</v>
      </c>
      <c r="F250" s="21">
        <v>992.5</v>
      </c>
      <c r="G250" s="21">
        <v>0</v>
      </c>
      <c r="H250" s="21">
        <v>0</v>
      </c>
      <c r="I250" s="21">
        <v>0</v>
      </c>
      <c r="J250" s="21">
        <v>0</v>
      </c>
      <c r="K250" s="21">
        <v>71.8</v>
      </c>
      <c r="L250" s="21">
        <v>0</v>
      </c>
      <c r="M250" s="21">
        <v>0</v>
      </c>
      <c r="N250" s="21">
        <v>53</v>
      </c>
      <c r="O250" s="21">
        <v>44</v>
      </c>
      <c r="P250" s="21">
        <v>598.5</v>
      </c>
      <c r="Q250" s="29">
        <v>2.1636457659987074</v>
      </c>
      <c r="R250" s="29">
        <v>1.0818228829993537</v>
      </c>
      <c r="S250" s="21">
        <f t="shared" si="3"/>
        <v>1354.3</v>
      </c>
    </row>
    <row r="251" spans="1:19" x14ac:dyDescent="0.25">
      <c r="A251">
        <v>248</v>
      </c>
      <c r="B251" t="s">
        <v>248</v>
      </c>
      <c r="C251" s="21">
        <v>0</v>
      </c>
      <c r="D251" s="21">
        <v>0</v>
      </c>
      <c r="E251" s="21">
        <v>0</v>
      </c>
      <c r="F251" s="21">
        <v>0</v>
      </c>
      <c r="G251" s="21">
        <v>0</v>
      </c>
      <c r="H251" s="21">
        <v>0</v>
      </c>
      <c r="I251" s="21">
        <v>0</v>
      </c>
      <c r="J251" s="21">
        <v>0</v>
      </c>
      <c r="K251" s="21">
        <v>0</v>
      </c>
      <c r="L251" s="21">
        <v>0</v>
      </c>
      <c r="M251" s="21">
        <v>0</v>
      </c>
      <c r="N251" s="21">
        <v>0</v>
      </c>
      <c r="O251" s="21">
        <v>0</v>
      </c>
      <c r="P251" s="21">
        <v>0</v>
      </c>
      <c r="Q251" s="29">
        <v>0</v>
      </c>
      <c r="R251" s="29">
        <v>0</v>
      </c>
      <c r="S251" s="21">
        <f t="shared" si="3"/>
        <v>0</v>
      </c>
    </row>
    <row r="252" spans="1:19" x14ac:dyDescent="0.25">
      <c r="A252">
        <v>249</v>
      </c>
      <c r="B252" t="s">
        <v>249</v>
      </c>
      <c r="C252" s="21">
        <v>0</v>
      </c>
      <c r="D252" s="21">
        <v>0</v>
      </c>
      <c r="E252" s="21">
        <v>0</v>
      </c>
      <c r="F252" s="21">
        <v>0</v>
      </c>
      <c r="G252" s="21">
        <v>50</v>
      </c>
      <c r="H252" s="21">
        <v>0</v>
      </c>
      <c r="I252" s="21">
        <v>0</v>
      </c>
      <c r="J252" s="21">
        <v>0</v>
      </c>
      <c r="K252" s="21">
        <v>58</v>
      </c>
      <c r="L252" s="21">
        <v>0</v>
      </c>
      <c r="M252" s="21">
        <v>0</v>
      </c>
      <c r="N252" s="21">
        <v>0</v>
      </c>
      <c r="O252" s="21">
        <v>26.666666666666671</v>
      </c>
      <c r="P252" s="21">
        <v>719.5</v>
      </c>
      <c r="Q252" s="29">
        <v>2.2938145672367392</v>
      </c>
      <c r="R252" s="29">
        <v>1.1469072836183696</v>
      </c>
      <c r="S252" s="21">
        <f t="shared" si="3"/>
        <v>134.66666666666669</v>
      </c>
    </row>
    <row r="253" spans="1:19" x14ac:dyDescent="0.25">
      <c r="A253">
        <v>250</v>
      </c>
      <c r="B253" t="s">
        <v>250</v>
      </c>
      <c r="C253" s="21">
        <v>0</v>
      </c>
      <c r="D253" s="21">
        <v>0</v>
      </c>
      <c r="E253" s="21">
        <v>0</v>
      </c>
      <c r="F253" s="21">
        <v>0</v>
      </c>
      <c r="G253" s="21">
        <v>0</v>
      </c>
      <c r="H253" s="21">
        <v>0</v>
      </c>
      <c r="I253" s="21">
        <v>0</v>
      </c>
      <c r="J253" s="21">
        <v>0</v>
      </c>
      <c r="K253" s="21">
        <v>0</v>
      </c>
      <c r="L253" s="21">
        <v>0</v>
      </c>
      <c r="M253" s="21">
        <v>0</v>
      </c>
      <c r="N253" s="21">
        <v>0</v>
      </c>
      <c r="O253" s="21">
        <v>0</v>
      </c>
      <c r="P253" s="21">
        <v>905.66666666666674</v>
      </c>
      <c r="Q253" s="29">
        <v>2.4115532058830897</v>
      </c>
      <c r="R253" s="29">
        <v>1.2057766029415449</v>
      </c>
      <c r="S253" s="21">
        <f t="shared" si="3"/>
        <v>0</v>
      </c>
    </row>
    <row r="254" spans="1:19" x14ac:dyDescent="0.25">
      <c r="A254">
        <v>251</v>
      </c>
      <c r="B254" t="s">
        <v>251</v>
      </c>
      <c r="C254" s="21">
        <v>0</v>
      </c>
      <c r="D254" s="21">
        <v>0</v>
      </c>
      <c r="E254" s="21">
        <v>882</v>
      </c>
      <c r="F254" s="21">
        <v>312.16666666666669</v>
      </c>
      <c r="G254" s="21">
        <v>0</v>
      </c>
      <c r="H254" s="21">
        <v>3300.3</v>
      </c>
      <c r="I254" s="21">
        <v>0</v>
      </c>
      <c r="J254" s="21">
        <v>53.75</v>
      </c>
      <c r="K254" s="21">
        <v>35.4</v>
      </c>
      <c r="L254" s="21">
        <v>0</v>
      </c>
      <c r="M254" s="21">
        <v>1120</v>
      </c>
      <c r="N254" s="21">
        <v>48</v>
      </c>
      <c r="O254" s="21">
        <v>15</v>
      </c>
      <c r="P254" s="21">
        <v>3018</v>
      </c>
      <c r="Q254" s="29">
        <v>0.96028391002557278</v>
      </c>
      <c r="R254" s="29">
        <v>0.48014195501278639</v>
      </c>
      <c r="S254" s="21">
        <f t="shared" si="3"/>
        <v>5766.6166666666668</v>
      </c>
    </row>
    <row r="255" spans="1:19" x14ac:dyDescent="0.25">
      <c r="A255">
        <v>252</v>
      </c>
      <c r="B255" t="s">
        <v>252</v>
      </c>
      <c r="C255" s="21">
        <v>0</v>
      </c>
      <c r="D255" s="21">
        <v>0</v>
      </c>
      <c r="E255" s="21">
        <v>0</v>
      </c>
      <c r="F255" s="21">
        <v>316.5</v>
      </c>
      <c r="G255" s="21">
        <v>43</v>
      </c>
      <c r="H255" s="21">
        <v>0</v>
      </c>
      <c r="I255" s="21">
        <v>0</v>
      </c>
      <c r="J255" s="21">
        <v>0</v>
      </c>
      <c r="K255" s="21">
        <v>0</v>
      </c>
      <c r="L255" s="21">
        <v>0</v>
      </c>
      <c r="M255" s="21">
        <v>0</v>
      </c>
      <c r="N255" s="21">
        <v>0</v>
      </c>
      <c r="O255" s="21">
        <v>24.133333333333329</v>
      </c>
      <c r="P255" s="21">
        <v>145</v>
      </c>
      <c r="Q255" s="29">
        <v>1.7298093762629665</v>
      </c>
      <c r="R255" s="29">
        <v>0.86490468813148325</v>
      </c>
      <c r="S255" s="21">
        <f t="shared" si="3"/>
        <v>383.63333333333333</v>
      </c>
    </row>
    <row r="256" spans="1:19" x14ac:dyDescent="0.25">
      <c r="A256">
        <v>253</v>
      </c>
      <c r="B256" t="s">
        <v>253</v>
      </c>
      <c r="C256" s="21">
        <v>0</v>
      </c>
      <c r="D256" s="21">
        <v>0</v>
      </c>
      <c r="E256" s="21">
        <v>0</v>
      </c>
      <c r="F256" s="21">
        <v>0</v>
      </c>
      <c r="G256" s="21">
        <v>0</v>
      </c>
      <c r="H256" s="21">
        <v>0</v>
      </c>
      <c r="I256" s="21">
        <v>0</v>
      </c>
      <c r="J256" s="21">
        <v>0</v>
      </c>
      <c r="K256" s="21">
        <v>0</v>
      </c>
      <c r="L256" s="21">
        <v>0</v>
      </c>
      <c r="M256" s="21">
        <v>0</v>
      </c>
      <c r="N256" s="21">
        <v>0</v>
      </c>
      <c r="O256" s="21">
        <v>0</v>
      </c>
      <c r="P256" s="21">
        <v>43</v>
      </c>
      <c r="Q256" s="29">
        <v>1.7237569060773481</v>
      </c>
      <c r="R256" s="29">
        <v>0.86187845303867405</v>
      </c>
      <c r="S256" s="21">
        <f t="shared" si="3"/>
        <v>0</v>
      </c>
    </row>
    <row r="257" spans="1:19" x14ac:dyDescent="0.25">
      <c r="A257">
        <v>254</v>
      </c>
      <c r="B257" t="s">
        <v>254</v>
      </c>
      <c r="C257" s="21">
        <v>0</v>
      </c>
      <c r="D257" s="21">
        <v>128.57142857142861</v>
      </c>
      <c r="E257" s="21">
        <v>0</v>
      </c>
      <c r="F257" s="21">
        <v>1279.875</v>
      </c>
      <c r="G257" s="21">
        <v>0</v>
      </c>
      <c r="H257" s="21">
        <v>0</v>
      </c>
      <c r="I257" s="21">
        <v>0</v>
      </c>
      <c r="J257" s="21">
        <v>0</v>
      </c>
      <c r="K257" s="21">
        <v>60</v>
      </c>
      <c r="L257" s="21">
        <v>0</v>
      </c>
      <c r="M257" s="21">
        <v>0</v>
      </c>
      <c r="N257" s="21">
        <v>55.333333333333343</v>
      </c>
      <c r="O257" s="21">
        <v>30.333333333333329</v>
      </c>
      <c r="P257" s="21">
        <v>3046</v>
      </c>
      <c r="Q257" s="29">
        <v>2.6740731730392358</v>
      </c>
      <c r="R257" s="29">
        <v>1.3370365865196179</v>
      </c>
      <c r="S257" s="21">
        <f t="shared" si="3"/>
        <v>1554.1130952380952</v>
      </c>
    </row>
  </sheetData>
  <sheetProtection algorithmName="SHA-512" hashValue="G6RLLmJiQCWyapaeIbgSawoRbKzRrin4RJd9YwwQMzAhYLSb7Gk2+648TErPcEwmnIkkqIP43kwwFVBEqnD7yg==" saltValue="G7cX4Hf6C/UzsQ+nsbqrJg==" spinCount="100000" sheet="1" objects="1" scenarios="1" selectLockedCells="1" selectUnlockedCells="1"/>
  <pageMargins left="0.7" right="0.7" top="0.75" bottom="0.75" header="0.3" footer="0.3"/>
  <pageSetup orientation="portrait" r:id="rId1"/>
  <ignoredErrors>
    <ignoredError sqref="S4:S25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29B13-10C0-4A51-9200-CB6A9A6B3290}">
  <sheetPr codeName="Sheet7"/>
  <dimension ref="A1:S257"/>
  <sheetViews>
    <sheetView topLeftCell="A20" workbookViewId="0">
      <selection activeCell="L24" sqref="L24"/>
    </sheetView>
  </sheetViews>
  <sheetFormatPr defaultRowHeight="15" x14ac:dyDescent="0.25"/>
  <cols>
    <col min="1" max="1" width="16.85546875" customWidth="1"/>
    <col min="2" max="18" width="12.7109375" customWidth="1"/>
    <col min="19" max="19" width="9.140625" style="21"/>
  </cols>
  <sheetData>
    <row r="1" spans="1:19" x14ac:dyDescent="0.25">
      <c r="C1" t="s">
        <v>311</v>
      </c>
      <c r="D1" t="s">
        <v>311</v>
      </c>
      <c r="E1" t="s">
        <v>312</v>
      </c>
      <c r="F1" t="s">
        <v>312</v>
      </c>
      <c r="G1" t="s">
        <v>313</v>
      </c>
      <c r="H1" t="s">
        <v>314</v>
      </c>
      <c r="I1" t="s">
        <v>315</v>
      </c>
      <c r="J1" t="s">
        <v>316</v>
      </c>
      <c r="K1" t="s">
        <v>316</v>
      </c>
      <c r="L1" t="s">
        <v>317</v>
      </c>
      <c r="M1" t="s">
        <v>318</v>
      </c>
      <c r="N1" t="s">
        <v>319</v>
      </c>
      <c r="O1" t="s">
        <v>319</v>
      </c>
      <c r="P1" t="s">
        <v>373</v>
      </c>
      <c r="Q1" t="s">
        <v>366</v>
      </c>
      <c r="R1" t="s">
        <v>367</v>
      </c>
    </row>
    <row r="2" spans="1:19" x14ac:dyDescent="0.25">
      <c r="B2">
        <v>1</v>
      </c>
      <c r="C2">
        <v>2</v>
      </c>
      <c r="D2">
        <v>3</v>
      </c>
      <c r="E2">
        <v>4</v>
      </c>
      <c r="F2">
        <v>5</v>
      </c>
      <c r="G2">
        <v>6</v>
      </c>
      <c r="H2">
        <v>7</v>
      </c>
      <c r="I2">
        <v>8</v>
      </c>
      <c r="J2">
        <v>9</v>
      </c>
      <c r="K2">
        <v>10</v>
      </c>
      <c r="L2">
        <v>11</v>
      </c>
      <c r="M2">
        <v>12</v>
      </c>
      <c r="N2">
        <v>13</v>
      </c>
      <c r="O2">
        <v>14</v>
      </c>
      <c r="P2">
        <v>15</v>
      </c>
      <c r="Q2">
        <v>17</v>
      </c>
      <c r="R2">
        <v>18</v>
      </c>
    </row>
    <row r="3" spans="1:19" s="19" customFormat="1" ht="90" x14ac:dyDescent="0.25">
      <c r="A3" s="19" t="s">
        <v>255</v>
      </c>
      <c r="B3" s="19" t="s">
        <v>0</v>
      </c>
      <c r="C3" s="19" t="s">
        <v>286</v>
      </c>
      <c r="D3" s="19" t="s">
        <v>287</v>
      </c>
      <c r="E3" s="19" t="s">
        <v>288</v>
      </c>
      <c r="F3" s="19" t="s">
        <v>290</v>
      </c>
      <c r="G3" s="19" t="s">
        <v>292</v>
      </c>
      <c r="H3" s="19" t="s">
        <v>294</v>
      </c>
      <c r="I3" s="19" t="s">
        <v>296</v>
      </c>
      <c r="J3" s="19" t="s">
        <v>300</v>
      </c>
      <c r="K3" s="19" t="s">
        <v>301</v>
      </c>
      <c r="L3" s="19" t="s">
        <v>302</v>
      </c>
      <c r="M3" s="19" t="s">
        <v>304</v>
      </c>
      <c r="N3" s="19" t="s">
        <v>306</v>
      </c>
      <c r="O3" s="19" t="s">
        <v>308</v>
      </c>
      <c r="P3" s="19" t="s">
        <v>374</v>
      </c>
      <c r="S3" s="31" t="s">
        <v>354</v>
      </c>
    </row>
    <row r="4" spans="1:19" x14ac:dyDescent="0.25">
      <c r="A4">
        <v>1</v>
      </c>
      <c r="B4" t="s">
        <v>1</v>
      </c>
      <c r="C4" s="21">
        <f>(ROUND((($S4+0)/30.4),0)+1)</f>
        <v>3</v>
      </c>
      <c r="D4" s="21">
        <f t="shared" ref="D4:D19" si="0">(ROUND((($S4+0)/30.4),0)+1)</f>
        <v>3</v>
      </c>
      <c r="E4" s="21">
        <f>(ROUND((($S4+30)/30.4),0)+1)</f>
        <v>4</v>
      </c>
      <c r="F4" s="21">
        <f>(ROUND((($S4+30)/30.4),0)+1)</f>
        <v>4</v>
      </c>
      <c r="G4" s="21">
        <v>1</v>
      </c>
      <c r="H4" s="21">
        <f>(ROUND((($S4+30)/30.4),0)+3)</f>
        <v>6</v>
      </c>
      <c r="I4" s="21">
        <f>(ROUND((($S4+30)/30.4),0)+1)</f>
        <v>4</v>
      </c>
      <c r="J4" s="21">
        <f>(ROUND((($S4+14)/30.4),0)+1)</f>
        <v>4</v>
      </c>
      <c r="K4" s="21">
        <f>(ROUND((($S4+14)/30.4),0)+1)</f>
        <v>4</v>
      </c>
      <c r="L4" s="21">
        <f>(ROUND((($S4+30)/30.4),0)+1)</f>
        <v>4</v>
      </c>
      <c r="M4" s="21">
        <f>(ROUND((($S4+30)/30.4),0)+1)</f>
        <v>4</v>
      </c>
      <c r="N4" s="21">
        <v>1</v>
      </c>
      <c r="O4" s="21">
        <v>1</v>
      </c>
      <c r="P4" s="21">
        <v>1</v>
      </c>
      <c r="Q4" s="21">
        <f>(ROUND((($S4+14)/30.4),0)+1)</f>
        <v>4</v>
      </c>
      <c r="R4" s="21">
        <f>(ROUND((($S4+14)/30.4),0)+1)</f>
        <v>4</v>
      </c>
      <c r="S4">
        <v>68.2315794677734</v>
      </c>
    </row>
    <row r="5" spans="1:19" x14ac:dyDescent="0.25">
      <c r="A5">
        <v>2</v>
      </c>
      <c r="B5" t="s">
        <v>2</v>
      </c>
      <c r="C5" s="21">
        <f t="shared" ref="C5:D68" si="1">(ROUND((($S5+0)/30.4),0)+1)</f>
        <v>4</v>
      </c>
      <c r="D5" s="21">
        <f t="shared" si="0"/>
        <v>4</v>
      </c>
      <c r="E5" s="21">
        <f t="shared" ref="E5:F68" si="2">(ROUND((($S5+30)/30.4),0)+1)</f>
        <v>5</v>
      </c>
      <c r="F5" s="21">
        <f t="shared" si="2"/>
        <v>5</v>
      </c>
      <c r="G5" s="21">
        <v>1</v>
      </c>
      <c r="H5" s="21">
        <f t="shared" ref="H5:H68" si="3">(ROUND((($S5+30)/30.4),0)+3)</f>
        <v>7</v>
      </c>
      <c r="I5" s="21">
        <f>(ROUND((($S5+30)/30.4),0)+1)</f>
        <v>5</v>
      </c>
      <c r="J5" s="21">
        <f t="shared" ref="J5:K68" si="4">(ROUND((($S5+14)/30.4),0)+1)</f>
        <v>4</v>
      </c>
      <c r="K5" s="21">
        <f t="shared" si="4"/>
        <v>4</v>
      </c>
      <c r="L5" s="21">
        <f t="shared" ref="L5:M68" si="5">(ROUND((($S5+30)/30.4),0)+1)</f>
        <v>5</v>
      </c>
      <c r="M5" s="21">
        <f t="shared" si="5"/>
        <v>5</v>
      </c>
      <c r="N5" s="21">
        <v>1</v>
      </c>
      <c r="O5" s="21">
        <v>1</v>
      </c>
      <c r="P5" s="21">
        <v>1</v>
      </c>
      <c r="Q5" s="21">
        <f t="shared" ref="Q5:R68" si="6">(ROUND((($S5+14)/30.4),0)+1)</f>
        <v>4</v>
      </c>
      <c r="R5" s="21">
        <f t="shared" si="6"/>
        <v>4</v>
      </c>
      <c r="S5">
        <v>88.6974747727037</v>
      </c>
    </row>
    <row r="6" spans="1:19" x14ac:dyDescent="0.25">
      <c r="A6">
        <v>3</v>
      </c>
      <c r="B6" t="s">
        <v>3</v>
      </c>
      <c r="C6" s="21">
        <f t="shared" si="1"/>
        <v>3</v>
      </c>
      <c r="D6" s="21">
        <f t="shared" si="0"/>
        <v>3</v>
      </c>
      <c r="E6" s="21">
        <f t="shared" si="2"/>
        <v>4</v>
      </c>
      <c r="F6" s="21">
        <f t="shared" si="2"/>
        <v>4</v>
      </c>
      <c r="G6" s="21">
        <v>1</v>
      </c>
      <c r="H6" s="21">
        <f t="shared" si="3"/>
        <v>6</v>
      </c>
      <c r="I6" s="21">
        <f t="shared" ref="I6:I68" si="7">(ROUND((($S6+30)/30.4),0)+1)</f>
        <v>4</v>
      </c>
      <c r="J6" s="21">
        <f t="shared" si="4"/>
        <v>4</v>
      </c>
      <c r="K6" s="21">
        <f t="shared" si="4"/>
        <v>4</v>
      </c>
      <c r="L6" s="21">
        <f t="shared" si="5"/>
        <v>4</v>
      </c>
      <c r="M6" s="21">
        <f t="shared" si="5"/>
        <v>4</v>
      </c>
      <c r="N6" s="21">
        <v>1</v>
      </c>
      <c r="O6" s="21">
        <v>1</v>
      </c>
      <c r="P6" s="21">
        <v>1</v>
      </c>
      <c r="Q6" s="21">
        <f t="shared" si="6"/>
        <v>4</v>
      </c>
      <c r="R6" s="21">
        <f t="shared" si="6"/>
        <v>4</v>
      </c>
      <c r="S6">
        <v>65.759213973064703</v>
      </c>
    </row>
    <row r="7" spans="1:19" x14ac:dyDescent="0.25">
      <c r="A7">
        <v>4</v>
      </c>
      <c r="B7" t="s">
        <v>4</v>
      </c>
      <c r="C7" s="21">
        <f t="shared" si="1"/>
        <v>2</v>
      </c>
      <c r="D7" s="21">
        <f t="shared" si="0"/>
        <v>2</v>
      </c>
      <c r="E7" s="21">
        <f t="shared" si="2"/>
        <v>3</v>
      </c>
      <c r="F7" s="21">
        <f t="shared" si="2"/>
        <v>3</v>
      </c>
      <c r="G7" s="21">
        <v>1</v>
      </c>
      <c r="H7" s="21">
        <f t="shared" si="3"/>
        <v>5</v>
      </c>
      <c r="I7" s="21">
        <f t="shared" si="7"/>
        <v>3</v>
      </c>
      <c r="J7" s="21">
        <f t="shared" si="4"/>
        <v>3</v>
      </c>
      <c r="K7" s="21">
        <f t="shared" si="4"/>
        <v>3</v>
      </c>
      <c r="L7" s="21">
        <f t="shared" si="5"/>
        <v>3</v>
      </c>
      <c r="M7" s="21">
        <f t="shared" si="5"/>
        <v>3</v>
      </c>
      <c r="N7" s="21">
        <v>1</v>
      </c>
      <c r="O7" s="21">
        <v>1</v>
      </c>
      <c r="P7" s="21">
        <v>1</v>
      </c>
      <c r="Q7" s="21">
        <f t="shared" si="6"/>
        <v>3</v>
      </c>
      <c r="R7" s="21">
        <f t="shared" si="6"/>
        <v>3</v>
      </c>
      <c r="S7">
        <v>34.521142005920403</v>
      </c>
    </row>
    <row r="8" spans="1:19" x14ac:dyDescent="0.25">
      <c r="A8">
        <v>5</v>
      </c>
      <c r="B8" t="s">
        <v>5</v>
      </c>
      <c r="C8" s="21">
        <f t="shared" si="1"/>
        <v>4</v>
      </c>
      <c r="D8" s="21">
        <f t="shared" si="0"/>
        <v>4</v>
      </c>
      <c r="E8" s="21">
        <f t="shared" si="2"/>
        <v>5</v>
      </c>
      <c r="F8" s="21">
        <f t="shared" si="2"/>
        <v>5</v>
      </c>
      <c r="G8" s="21">
        <v>1</v>
      </c>
      <c r="H8" s="21">
        <f t="shared" si="3"/>
        <v>7</v>
      </c>
      <c r="I8" s="21">
        <f t="shared" si="7"/>
        <v>5</v>
      </c>
      <c r="J8" s="21">
        <f t="shared" si="4"/>
        <v>4</v>
      </c>
      <c r="K8" s="21">
        <f t="shared" si="4"/>
        <v>4</v>
      </c>
      <c r="L8" s="21">
        <f t="shared" si="5"/>
        <v>5</v>
      </c>
      <c r="M8" s="21">
        <f t="shared" si="5"/>
        <v>5</v>
      </c>
      <c r="N8" s="21">
        <v>1</v>
      </c>
      <c r="O8" s="21">
        <v>1</v>
      </c>
      <c r="P8" s="21">
        <v>1</v>
      </c>
      <c r="Q8" s="21">
        <f t="shared" si="6"/>
        <v>4</v>
      </c>
      <c r="R8" s="21">
        <f t="shared" si="6"/>
        <v>4</v>
      </c>
      <c r="S8">
        <v>83.033340110435105</v>
      </c>
    </row>
    <row r="9" spans="1:19" x14ac:dyDescent="0.25">
      <c r="A9">
        <v>6</v>
      </c>
      <c r="B9" t="s">
        <v>6</v>
      </c>
      <c r="C9" s="21">
        <f t="shared" si="1"/>
        <v>4</v>
      </c>
      <c r="D9" s="21">
        <f t="shared" si="0"/>
        <v>4</v>
      </c>
      <c r="E9" s="21">
        <f t="shared" si="2"/>
        <v>5</v>
      </c>
      <c r="F9" s="21">
        <f t="shared" si="2"/>
        <v>5</v>
      </c>
      <c r="G9" s="21">
        <v>1</v>
      </c>
      <c r="H9" s="21">
        <f t="shared" si="3"/>
        <v>7</v>
      </c>
      <c r="I9" s="21">
        <f t="shared" si="7"/>
        <v>5</v>
      </c>
      <c r="J9" s="21">
        <f t="shared" si="4"/>
        <v>5</v>
      </c>
      <c r="K9" s="21">
        <f t="shared" si="4"/>
        <v>5</v>
      </c>
      <c r="L9" s="21">
        <f t="shared" si="5"/>
        <v>5</v>
      </c>
      <c r="M9" s="21">
        <f t="shared" si="5"/>
        <v>5</v>
      </c>
      <c r="N9" s="21">
        <v>1</v>
      </c>
      <c r="O9" s="21">
        <v>1</v>
      </c>
      <c r="P9" s="21">
        <v>1</v>
      </c>
      <c r="Q9" s="21">
        <f t="shared" si="6"/>
        <v>5</v>
      </c>
      <c r="R9" s="21">
        <f t="shared" si="6"/>
        <v>5</v>
      </c>
      <c r="S9">
        <v>103.532553086587</v>
      </c>
    </row>
    <row r="10" spans="1:19" x14ac:dyDescent="0.25">
      <c r="A10">
        <v>7</v>
      </c>
      <c r="B10" t="s">
        <v>7</v>
      </c>
      <c r="C10" s="21">
        <f t="shared" si="1"/>
        <v>3</v>
      </c>
      <c r="D10" s="21">
        <f t="shared" si="0"/>
        <v>3</v>
      </c>
      <c r="E10" s="21">
        <f t="shared" si="2"/>
        <v>4</v>
      </c>
      <c r="F10" s="21">
        <f t="shared" si="2"/>
        <v>4</v>
      </c>
      <c r="G10" s="21">
        <v>1</v>
      </c>
      <c r="H10" s="21">
        <f t="shared" si="3"/>
        <v>6</v>
      </c>
      <c r="I10" s="21">
        <f t="shared" si="7"/>
        <v>4</v>
      </c>
      <c r="J10" s="21">
        <f t="shared" si="4"/>
        <v>3</v>
      </c>
      <c r="K10" s="21">
        <f t="shared" si="4"/>
        <v>3</v>
      </c>
      <c r="L10" s="21">
        <f t="shared" si="5"/>
        <v>4</v>
      </c>
      <c r="M10" s="21">
        <f t="shared" si="5"/>
        <v>4</v>
      </c>
      <c r="N10" s="21">
        <v>1</v>
      </c>
      <c r="O10" s="21">
        <v>1</v>
      </c>
      <c r="P10" s="21">
        <v>1</v>
      </c>
      <c r="Q10" s="21">
        <f t="shared" si="6"/>
        <v>3</v>
      </c>
      <c r="R10" s="21">
        <f t="shared" si="6"/>
        <v>3</v>
      </c>
      <c r="S10">
        <v>52.280512041515699</v>
      </c>
    </row>
    <row r="11" spans="1:19" x14ac:dyDescent="0.25">
      <c r="A11">
        <v>8</v>
      </c>
      <c r="B11" t="s">
        <v>8</v>
      </c>
      <c r="C11" s="21">
        <f t="shared" si="1"/>
        <v>3</v>
      </c>
      <c r="D11" s="21">
        <f t="shared" si="0"/>
        <v>3</v>
      </c>
      <c r="E11" s="21">
        <f t="shared" si="2"/>
        <v>4</v>
      </c>
      <c r="F11" s="21">
        <f t="shared" si="2"/>
        <v>4</v>
      </c>
      <c r="G11" s="21">
        <v>1</v>
      </c>
      <c r="H11" s="21">
        <f t="shared" si="3"/>
        <v>6</v>
      </c>
      <c r="I11" s="21">
        <f t="shared" si="7"/>
        <v>4</v>
      </c>
      <c r="J11" s="21">
        <f t="shared" si="4"/>
        <v>3</v>
      </c>
      <c r="K11" s="21">
        <f t="shared" si="4"/>
        <v>3</v>
      </c>
      <c r="L11" s="21">
        <f t="shared" si="5"/>
        <v>4</v>
      </c>
      <c r="M11" s="21">
        <f t="shared" si="5"/>
        <v>4</v>
      </c>
      <c r="N11" s="21">
        <v>1</v>
      </c>
      <c r="O11" s="21">
        <v>1</v>
      </c>
      <c r="P11" s="21">
        <v>1</v>
      </c>
      <c r="Q11" s="21">
        <f t="shared" si="6"/>
        <v>3</v>
      </c>
      <c r="R11" s="21">
        <f t="shared" si="6"/>
        <v>3</v>
      </c>
      <c r="S11">
        <v>54.567464803720398</v>
      </c>
    </row>
    <row r="12" spans="1:19" x14ac:dyDescent="0.25">
      <c r="A12">
        <v>9</v>
      </c>
      <c r="B12" t="s">
        <v>9</v>
      </c>
      <c r="C12" s="21">
        <f t="shared" si="1"/>
        <v>4</v>
      </c>
      <c r="D12" s="21">
        <f t="shared" si="0"/>
        <v>4</v>
      </c>
      <c r="E12" s="21">
        <f t="shared" si="2"/>
        <v>5</v>
      </c>
      <c r="F12" s="21">
        <f t="shared" si="2"/>
        <v>5</v>
      </c>
      <c r="G12" s="21">
        <v>1</v>
      </c>
      <c r="H12" s="21">
        <f t="shared" si="3"/>
        <v>7</v>
      </c>
      <c r="I12" s="21">
        <f t="shared" si="7"/>
        <v>5</v>
      </c>
      <c r="J12" s="21">
        <f t="shared" si="4"/>
        <v>5</v>
      </c>
      <c r="K12" s="21">
        <f t="shared" si="4"/>
        <v>5</v>
      </c>
      <c r="L12" s="21">
        <f t="shared" si="5"/>
        <v>5</v>
      </c>
      <c r="M12" s="21">
        <f t="shared" si="5"/>
        <v>5</v>
      </c>
      <c r="N12" s="21">
        <v>1</v>
      </c>
      <c r="O12" s="21">
        <v>1</v>
      </c>
      <c r="P12" s="21">
        <v>1</v>
      </c>
      <c r="Q12" s="21">
        <f t="shared" si="6"/>
        <v>5</v>
      </c>
      <c r="R12" s="21">
        <f t="shared" si="6"/>
        <v>5</v>
      </c>
      <c r="S12">
        <v>101.61259141940501</v>
      </c>
    </row>
    <row r="13" spans="1:19" x14ac:dyDescent="0.25">
      <c r="A13">
        <v>10</v>
      </c>
      <c r="B13" t="s">
        <v>10</v>
      </c>
      <c r="C13" s="21">
        <f t="shared" si="1"/>
        <v>3</v>
      </c>
      <c r="D13" s="21">
        <f t="shared" si="0"/>
        <v>3</v>
      </c>
      <c r="E13" s="21">
        <f t="shared" si="2"/>
        <v>4</v>
      </c>
      <c r="F13" s="21">
        <f t="shared" si="2"/>
        <v>4</v>
      </c>
      <c r="G13" s="21">
        <v>1</v>
      </c>
      <c r="H13" s="21">
        <f t="shared" si="3"/>
        <v>6</v>
      </c>
      <c r="I13" s="21">
        <f t="shared" si="7"/>
        <v>4</v>
      </c>
      <c r="J13" s="21">
        <f t="shared" si="4"/>
        <v>4</v>
      </c>
      <c r="K13" s="21">
        <f t="shared" si="4"/>
        <v>4</v>
      </c>
      <c r="L13" s="21">
        <f t="shared" si="5"/>
        <v>4</v>
      </c>
      <c r="M13" s="21">
        <f t="shared" si="5"/>
        <v>4</v>
      </c>
      <c r="N13" s="21">
        <v>1</v>
      </c>
      <c r="O13" s="21">
        <v>1</v>
      </c>
      <c r="P13" s="21">
        <v>1</v>
      </c>
      <c r="Q13" s="21">
        <f t="shared" si="6"/>
        <v>4</v>
      </c>
      <c r="R13" s="21">
        <f t="shared" si="6"/>
        <v>4</v>
      </c>
      <c r="S13">
        <v>74.943592030514907</v>
      </c>
    </row>
    <row r="14" spans="1:19" x14ac:dyDescent="0.25">
      <c r="A14">
        <v>11</v>
      </c>
      <c r="B14" t="s">
        <v>11</v>
      </c>
      <c r="C14" s="21">
        <f t="shared" si="1"/>
        <v>3</v>
      </c>
      <c r="D14" s="21">
        <f t="shared" si="0"/>
        <v>3</v>
      </c>
      <c r="E14" s="21">
        <f t="shared" si="2"/>
        <v>4</v>
      </c>
      <c r="F14" s="21">
        <f t="shared" si="2"/>
        <v>4</v>
      </c>
      <c r="G14" s="21">
        <v>1</v>
      </c>
      <c r="H14" s="21">
        <f t="shared" si="3"/>
        <v>6</v>
      </c>
      <c r="I14" s="21">
        <f t="shared" si="7"/>
        <v>4</v>
      </c>
      <c r="J14" s="21">
        <f t="shared" si="4"/>
        <v>4</v>
      </c>
      <c r="K14" s="21">
        <f t="shared" si="4"/>
        <v>4</v>
      </c>
      <c r="L14" s="21">
        <f t="shared" si="5"/>
        <v>4</v>
      </c>
      <c r="M14" s="21">
        <f t="shared" si="5"/>
        <v>4</v>
      </c>
      <c r="N14" s="21">
        <v>1</v>
      </c>
      <c r="O14" s="21">
        <v>1</v>
      </c>
      <c r="P14" s="21">
        <v>1</v>
      </c>
      <c r="Q14" s="21">
        <f t="shared" si="6"/>
        <v>4</v>
      </c>
      <c r="R14" s="21">
        <f t="shared" si="6"/>
        <v>4</v>
      </c>
      <c r="S14">
        <v>63.292329489015998</v>
      </c>
    </row>
    <row r="15" spans="1:19" x14ac:dyDescent="0.25">
      <c r="A15">
        <v>12</v>
      </c>
      <c r="B15" t="s">
        <v>12</v>
      </c>
      <c r="C15" s="21">
        <f t="shared" si="1"/>
        <v>4</v>
      </c>
      <c r="D15" s="21">
        <f t="shared" si="0"/>
        <v>4</v>
      </c>
      <c r="E15" s="21">
        <f t="shared" si="2"/>
        <v>5</v>
      </c>
      <c r="F15" s="21">
        <f t="shared" si="2"/>
        <v>5</v>
      </c>
      <c r="G15" s="21">
        <v>1</v>
      </c>
      <c r="H15" s="21">
        <f t="shared" si="3"/>
        <v>7</v>
      </c>
      <c r="I15" s="21">
        <f t="shared" si="7"/>
        <v>5</v>
      </c>
      <c r="J15" s="21">
        <f t="shared" si="4"/>
        <v>4</v>
      </c>
      <c r="K15" s="21">
        <f t="shared" si="4"/>
        <v>4</v>
      </c>
      <c r="L15" s="21">
        <f t="shared" si="5"/>
        <v>5</v>
      </c>
      <c r="M15" s="21">
        <f t="shared" si="5"/>
        <v>5</v>
      </c>
      <c r="N15" s="21">
        <v>1</v>
      </c>
      <c r="O15" s="21">
        <v>1</v>
      </c>
      <c r="P15" s="21">
        <v>1</v>
      </c>
      <c r="Q15" s="21">
        <f t="shared" si="6"/>
        <v>4</v>
      </c>
      <c r="R15" s="21">
        <f t="shared" si="6"/>
        <v>4</v>
      </c>
      <c r="S15">
        <v>85.614341042258502</v>
      </c>
    </row>
    <row r="16" spans="1:19" x14ac:dyDescent="0.25">
      <c r="A16">
        <v>13</v>
      </c>
      <c r="B16" t="s">
        <v>13</v>
      </c>
      <c r="C16" s="21">
        <f t="shared" si="1"/>
        <v>2</v>
      </c>
      <c r="D16" s="21">
        <f t="shared" si="0"/>
        <v>2</v>
      </c>
      <c r="E16" s="21">
        <f t="shared" si="2"/>
        <v>3</v>
      </c>
      <c r="F16" s="21">
        <f t="shared" si="2"/>
        <v>3</v>
      </c>
      <c r="G16" s="21">
        <v>1</v>
      </c>
      <c r="H16" s="21">
        <f t="shared" si="3"/>
        <v>5</v>
      </c>
      <c r="I16" s="21">
        <f t="shared" si="7"/>
        <v>3</v>
      </c>
      <c r="J16" s="21">
        <f t="shared" si="4"/>
        <v>3</v>
      </c>
      <c r="K16" s="21">
        <f t="shared" si="4"/>
        <v>3</v>
      </c>
      <c r="L16" s="21">
        <f t="shared" si="5"/>
        <v>3</v>
      </c>
      <c r="M16" s="21">
        <f t="shared" si="5"/>
        <v>3</v>
      </c>
      <c r="N16" s="21">
        <v>1</v>
      </c>
      <c r="O16" s="21">
        <v>1</v>
      </c>
      <c r="P16" s="21">
        <v>1</v>
      </c>
      <c r="Q16" s="21">
        <f t="shared" si="6"/>
        <v>3</v>
      </c>
      <c r="R16" s="21">
        <f t="shared" si="6"/>
        <v>3</v>
      </c>
      <c r="S16">
        <v>41.035060127182703</v>
      </c>
    </row>
    <row r="17" spans="1:19" x14ac:dyDescent="0.25">
      <c r="A17">
        <v>14</v>
      </c>
      <c r="B17" t="s">
        <v>14</v>
      </c>
      <c r="C17" s="21">
        <f t="shared" si="1"/>
        <v>3</v>
      </c>
      <c r="D17" s="21">
        <f t="shared" si="0"/>
        <v>3</v>
      </c>
      <c r="E17" s="21">
        <f t="shared" si="2"/>
        <v>4</v>
      </c>
      <c r="F17" s="21">
        <f t="shared" si="2"/>
        <v>4</v>
      </c>
      <c r="G17" s="21">
        <v>1</v>
      </c>
      <c r="H17" s="21">
        <f t="shared" si="3"/>
        <v>6</v>
      </c>
      <c r="I17" s="21">
        <f t="shared" si="7"/>
        <v>4</v>
      </c>
      <c r="J17" s="21">
        <f t="shared" si="4"/>
        <v>4</v>
      </c>
      <c r="K17" s="21">
        <f t="shared" si="4"/>
        <v>4</v>
      </c>
      <c r="L17" s="21">
        <f t="shared" si="5"/>
        <v>4</v>
      </c>
      <c r="M17" s="21">
        <f t="shared" si="5"/>
        <v>4</v>
      </c>
      <c r="N17" s="21">
        <v>1</v>
      </c>
      <c r="O17" s="21">
        <v>1</v>
      </c>
      <c r="P17" s="21">
        <v>1</v>
      </c>
      <c r="Q17" s="21">
        <f t="shared" si="6"/>
        <v>4</v>
      </c>
      <c r="R17" s="21">
        <f t="shared" si="6"/>
        <v>4</v>
      </c>
      <c r="S17">
        <v>68.314553154839402</v>
      </c>
    </row>
    <row r="18" spans="1:19" x14ac:dyDescent="0.25">
      <c r="A18">
        <v>15</v>
      </c>
      <c r="B18" t="s">
        <v>15</v>
      </c>
      <c r="C18" s="21">
        <f t="shared" si="1"/>
        <v>3</v>
      </c>
      <c r="D18" s="21">
        <f t="shared" si="0"/>
        <v>3</v>
      </c>
      <c r="E18" s="21">
        <f t="shared" si="2"/>
        <v>4</v>
      </c>
      <c r="F18" s="21">
        <f t="shared" si="2"/>
        <v>4</v>
      </c>
      <c r="G18" s="21">
        <v>1</v>
      </c>
      <c r="H18" s="21">
        <f t="shared" si="3"/>
        <v>6</v>
      </c>
      <c r="I18" s="21">
        <f t="shared" si="7"/>
        <v>4</v>
      </c>
      <c r="J18" s="21">
        <f t="shared" si="4"/>
        <v>4</v>
      </c>
      <c r="K18" s="21">
        <f t="shared" si="4"/>
        <v>4</v>
      </c>
      <c r="L18" s="21">
        <f t="shared" si="5"/>
        <v>4</v>
      </c>
      <c r="M18" s="21">
        <f t="shared" si="5"/>
        <v>4</v>
      </c>
      <c r="N18" s="21">
        <v>1</v>
      </c>
      <c r="O18" s="21">
        <v>1</v>
      </c>
      <c r="P18" s="21">
        <v>1</v>
      </c>
      <c r="Q18" s="21">
        <f t="shared" si="6"/>
        <v>4</v>
      </c>
      <c r="R18" s="21">
        <f t="shared" si="6"/>
        <v>4</v>
      </c>
      <c r="S18">
        <v>64.593786849456507</v>
      </c>
    </row>
    <row r="19" spans="1:19" x14ac:dyDescent="0.25">
      <c r="A19">
        <v>16</v>
      </c>
      <c r="B19" t="s">
        <v>16</v>
      </c>
      <c r="C19" s="21">
        <f t="shared" si="1"/>
        <v>3</v>
      </c>
      <c r="D19" s="21">
        <f t="shared" si="0"/>
        <v>3</v>
      </c>
      <c r="E19" s="21">
        <f t="shared" si="2"/>
        <v>4</v>
      </c>
      <c r="F19" s="21">
        <f t="shared" si="2"/>
        <v>4</v>
      </c>
      <c r="G19" s="21">
        <v>1</v>
      </c>
      <c r="H19" s="21">
        <f t="shared" si="3"/>
        <v>6</v>
      </c>
      <c r="I19" s="21">
        <f t="shared" si="7"/>
        <v>4</v>
      </c>
      <c r="J19" s="21">
        <f t="shared" si="4"/>
        <v>4</v>
      </c>
      <c r="K19" s="21">
        <f t="shared" si="4"/>
        <v>4</v>
      </c>
      <c r="L19" s="21">
        <f t="shared" si="5"/>
        <v>4</v>
      </c>
      <c r="M19" s="21">
        <f t="shared" si="5"/>
        <v>4</v>
      </c>
      <c r="N19" s="21">
        <v>1</v>
      </c>
      <c r="O19" s="21">
        <v>1</v>
      </c>
      <c r="P19" s="21">
        <v>1</v>
      </c>
      <c r="Q19" s="21">
        <f t="shared" si="6"/>
        <v>4</v>
      </c>
      <c r="R19" s="21">
        <f t="shared" si="6"/>
        <v>4</v>
      </c>
      <c r="S19">
        <v>75.768834551642897</v>
      </c>
    </row>
    <row r="20" spans="1:19" x14ac:dyDescent="0.25">
      <c r="A20">
        <v>17</v>
      </c>
      <c r="B20" t="s">
        <v>17</v>
      </c>
      <c r="C20" s="21">
        <f t="shared" si="1"/>
        <v>4</v>
      </c>
      <c r="D20" s="21">
        <f t="shared" si="1"/>
        <v>4</v>
      </c>
      <c r="E20" s="21">
        <f t="shared" si="2"/>
        <v>5</v>
      </c>
      <c r="F20" s="21">
        <f t="shared" si="2"/>
        <v>5</v>
      </c>
      <c r="G20" s="21">
        <v>1</v>
      </c>
      <c r="H20" s="21">
        <f t="shared" si="3"/>
        <v>7</v>
      </c>
      <c r="I20" s="21">
        <f t="shared" si="7"/>
        <v>5</v>
      </c>
      <c r="J20" s="21">
        <f t="shared" si="4"/>
        <v>4</v>
      </c>
      <c r="K20" s="21">
        <f t="shared" si="4"/>
        <v>4</v>
      </c>
      <c r="L20" s="21">
        <f t="shared" si="5"/>
        <v>5</v>
      </c>
      <c r="M20" s="21">
        <f t="shared" si="5"/>
        <v>5</v>
      </c>
      <c r="N20" s="21">
        <v>1</v>
      </c>
      <c r="O20" s="21">
        <v>1</v>
      </c>
      <c r="P20" s="21">
        <v>1</v>
      </c>
      <c r="Q20" s="21">
        <f t="shared" si="6"/>
        <v>4</v>
      </c>
      <c r="R20" s="21">
        <f t="shared" si="6"/>
        <v>4</v>
      </c>
      <c r="S20">
        <v>89.403655166625896</v>
      </c>
    </row>
    <row r="21" spans="1:19" x14ac:dyDescent="0.25">
      <c r="A21">
        <v>18</v>
      </c>
      <c r="B21" t="s">
        <v>18</v>
      </c>
      <c r="C21" s="21">
        <f t="shared" si="1"/>
        <v>3</v>
      </c>
      <c r="D21" s="21">
        <f t="shared" si="1"/>
        <v>3</v>
      </c>
      <c r="E21" s="21">
        <f t="shared" si="2"/>
        <v>4</v>
      </c>
      <c r="F21" s="21">
        <f t="shared" si="2"/>
        <v>4</v>
      </c>
      <c r="G21" s="21">
        <v>1</v>
      </c>
      <c r="H21" s="21">
        <f t="shared" si="3"/>
        <v>6</v>
      </c>
      <c r="I21" s="21">
        <f t="shared" si="7"/>
        <v>4</v>
      </c>
      <c r="J21" s="21">
        <f t="shared" si="4"/>
        <v>4</v>
      </c>
      <c r="K21" s="21">
        <f t="shared" si="4"/>
        <v>4</v>
      </c>
      <c r="L21" s="21">
        <f t="shared" si="5"/>
        <v>4</v>
      </c>
      <c r="M21" s="21">
        <f t="shared" si="5"/>
        <v>4</v>
      </c>
      <c r="N21" s="21">
        <v>1</v>
      </c>
      <c r="O21" s="21">
        <v>1</v>
      </c>
      <c r="P21" s="21">
        <v>1</v>
      </c>
      <c r="Q21" s="21">
        <f t="shared" si="6"/>
        <v>4</v>
      </c>
      <c r="R21" s="21">
        <f t="shared" si="6"/>
        <v>4</v>
      </c>
      <c r="S21">
        <v>73.150556124173605</v>
      </c>
    </row>
    <row r="22" spans="1:19" x14ac:dyDescent="0.25">
      <c r="A22">
        <v>19</v>
      </c>
      <c r="B22" t="s">
        <v>19</v>
      </c>
      <c r="C22" s="21">
        <f t="shared" si="1"/>
        <v>4</v>
      </c>
      <c r="D22" s="21">
        <f t="shared" si="1"/>
        <v>4</v>
      </c>
      <c r="E22" s="21">
        <f t="shared" si="2"/>
        <v>4</v>
      </c>
      <c r="F22" s="21">
        <f t="shared" si="2"/>
        <v>4</v>
      </c>
      <c r="G22" s="21">
        <v>1</v>
      </c>
      <c r="H22" s="21">
        <f t="shared" si="3"/>
        <v>6</v>
      </c>
      <c r="I22" s="21">
        <f t="shared" si="7"/>
        <v>4</v>
      </c>
      <c r="J22" s="21">
        <f t="shared" si="4"/>
        <v>4</v>
      </c>
      <c r="K22" s="21">
        <f t="shared" si="4"/>
        <v>4</v>
      </c>
      <c r="L22" s="21">
        <f t="shared" si="5"/>
        <v>4</v>
      </c>
      <c r="M22" s="21">
        <f t="shared" si="5"/>
        <v>4</v>
      </c>
      <c r="N22" s="21">
        <v>1</v>
      </c>
      <c r="O22" s="21">
        <v>1</v>
      </c>
      <c r="P22" s="21">
        <v>1</v>
      </c>
      <c r="Q22" s="21">
        <f t="shared" si="6"/>
        <v>4</v>
      </c>
      <c r="R22" s="21">
        <f t="shared" si="6"/>
        <v>4</v>
      </c>
      <c r="S22">
        <v>76.345815766532397</v>
      </c>
    </row>
    <row r="23" spans="1:19" x14ac:dyDescent="0.25">
      <c r="A23">
        <v>20</v>
      </c>
      <c r="B23" t="s">
        <v>20</v>
      </c>
      <c r="C23" s="21">
        <f t="shared" si="1"/>
        <v>2</v>
      </c>
      <c r="D23" s="21">
        <f t="shared" si="1"/>
        <v>2</v>
      </c>
      <c r="E23" s="21">
        <f t="shared" si="2"/>
        <v>3</v>
      </c>
      <c r="F23" s="21">
        <f t="shared" si="2"/>
        <v>3</v>
      </c>
      <c r="G23" s="21">
        <v>1</v>
      </c>
      <c r="H23" s="21">
        <f t="shared" si="3"/>
        <v>5</v>
      </c>
      <c r="I23" s="21">
        <f t="shared" si="7"/>
        <v>3</v>
      </c>
      <c r="J23" s="21">
        <f t="shared" si="4"/>
        <v>3</v>
      </c>
      <c r="K23" s="21">
        <f t="shared" si="4"/>
        <v>3</v>
      </c>
      <c r="L23" s="21">
        <f t="shared" si="5"/>
        <v>3</v>
      </c>
      <c r="M23" s="21">
        <f t="shared" si="5"/>
        <v>3</v>
      </c>
      <c r="N23" s="21">
        <v>1</v>
      </c>
      <c r="O23" s="21">
        <v>1</v>
      </c>
      <c r="P23" s="21">
        <v>1</v>
      </c>
      <c r="Q23" s="21">
        <f t="shared" si="6"/>
        <v>3</v>
      </c>
      <c r="R23" s="21">
        <f t="shared" si="6"/>
        <v>3</v>
      </c>
      <c r="S23">
        <v>42.612125626529497</v>
      </c>
    </row>
    <row r="24" spans="1:19" x14ac:dyDescent="0.25">
      <c r="A24">
        <v>21</v>
      </c>
      <c r="B24" t="s">
        <v>21</v>
      </c>
      <c r="C24" s="21">
        <f t="shared" si="1"/>
        <v>3</v>
      </c>
      <c r="D24" s="21">
        <f t="shared" si="1"/>
        <v>3</v>
      </c>
      <c r="E24" s="21">
        <f t="shared" si="2"/>
        <v>4</v>
      </c>
      <c r="F24" s="21">
        <f t="shared" si="2"/>
        <v>4</v>
      </c>
      <c r="G24" s="21">
        <v>1</v>
      </c>
      <c r="H24" s="21">
        <f t="shared" si="3"/>
        <v>6</v>
      </c>
      <c r="I24" s="21">
        <f t="shared" si="7"/>
        <v>4</v>
      </c>
      <c r="J24" s="21">
        <f t="shared" si="4"/>
        <v>3</v>
      </c>
      <c r="K24" s="21">
        <f t="shared" si="4"/>
        <v>3</v>
      </c>
      <c r="L24" s="21">
        <f t="shared" si="5"/>
        <v>4</v>
      </c>
      <c r="M24" s="21">
        <f t="shared" si="5"/>
        <v>4</v>
      </c>
      <c r="N24" s="21">
        <v>1</v>
      </c>
      <c r="O24" s="21">
        <v>1</v>
      </c>
      <c r="P24" s="21">
        <v>1</v>
      </c>
      <c r="Q24" s="21">
        <f t="shared" si="6"/>
        <v>3</v>
      </c>
      <c r="R24" s="21">
        <f t="shared" si="6"/>
        <v>3</v>
      </c>
      <c r="S24">
        <v>59.701843489461801</v>
      </c>
    </row>
    <row r="25" spans="1:19" x14ac:dyDescent="0.25">
      <c r="A25">
        <v>22</v>
      </c>
      <c r="B25" t="s">
        <v>22</v>
      </c>
      <c r="C25" s="21">
        <f t="shared" si="1"/>
        <v>4</v>
      </c>
      <c r="D25" s="21">
        <f t="shared" si="1"/>
        <v>4</v>
      </c>
      <c r="E25" s="21">
        <f t="shared" si="2"/>
        <v>5</v>
      </c>
      <c r="F25" s="21">
        <f t="shared" si="2"/>
        <v>5</v>
      </c>
      <c r="G25" s="21">
        <v>1</v>
      </c>
      <c r="H25" s="21">
        <f t="shared" si="3"/>
        <v>7</v>
      </c>
      <c r="I25" s="21">
        <f t="shared" si="7"/>
        <v>5</v>
      </c>
      <c r="J25" s="21">
        <f t="shared" si="4"/>
        <v>4</v>
      </c>
      <c r="K25" s="21">
        <f t="shared" si="4"/>
        <v>4</v>
      </c>
      <c r="L25" s="21">
        <f t="shared" si="5"/>
        <v>5</v>
      </c>
      <c r="M25" s="21">
        <f t="shared" si="5"/>
        <v>5</v>
      </c>
      <c r="N25" s="21">
        <v>1</v>
      </c>
      <c r="O25" s="21">
        <v>1</v>
      </c>
      <c r="P25" s="21">
        <v>1</v>
      </c>
      <c r="Q25" s="21">
        <f t="shared" si="6"/>
        <v>4</v>
      </c>
      <c r="R25" s="21">
        <f t="shared" si="6"/>
        <v>4</v>
      </c>
      <c r="S25">
        <v>78.020566706537807</v>
      </c>
    </row>
    <row r="26" spans="1:19" x14ac:dyDescent="0.25">
      <c r="A26">
        <v>23</v>
      </c>
      <c r="B26" t="s">
        <v>23</v>
      </c>
      <c r="C26" s="21">
        <f t="shared" si="1"/>
        <v>4</v>
      </c>
      <c r="D26" s="21">
        <f t="shared" si="1"/>
        <v>4</v>
      </c>
      <c r="E26" s="21">
        <f t="shared" si="2"/>
        <v>5</v>
      </c>
      <c r="F26" s="21">
        <f t="shared" si="2"/>
        <v>5</v>
      </c>
      <c r="G26" s="21">
        <v>1</v>
      </c>
      <c r="H26" s="21">
        <f t="shared" si="3"/>
        <v>7</v>
      </c>
      <c r="I26" s="21">
        <f t="shared" si="7"/>
        <v>5</v>
      </c>
      <c r="J26" s="21">
        <f t="shared" si="4"/>
        <v>5</v>
      </c>
      <c r="K26" s="21">
        <f t="shared" si="4"/>
        <v>5</v>
      </c>
      <c r="L26" s="21">
        <f t="shared" si="5"/>
        <v>5</v>
      </c>
      <c r="M26" s="21">
        <f t="shared" si="5"/>
        <v>5</v>
      </c>
      <c r="N26" s="21">
        <v>1</v>
      </c>
      <c r="O26" s="21">
        <v>1</v>
      </c>
      <c r="P26" s="21">
        <v>1</v>
      </c>
      <c r="Q26" s="21">
        <f t="shared" si="6"/>
        <v>5</v>
      </c>
      <c r="R26" s="21">
        <f t="shared" si="6"/>
        <v>5</v>
      </c>
      <c r="S26">
        <v>101.199774017333</v>
      </c>
    </row>
    <row r="27" spans="1:19" x14ac:dyDescent="0.25">
      <c r="A27">
        <v>24</v>
      </c>
      <c r="B27" t="s">
        <v>24</v>
      </c>
      <c r="C27" s="21">
        <f t="shared" si="1"/>
        <v>2</v>
      </c>
      <c r="D27" s="21">
        <f t="shared" si="1"/>
        <v>2</v>
      </c>
      <c r="E27" s="21">
        <f t="shared" si="2"/>
        <v>3</v>
      </c>
      <c r="F27" s="21">
        <f t="shared" si="2"/>
        <v>3</v>
      </c>
      <c r="G27" s="21">
        <v>1</v>
      </c>
      <c r="H27" s="21">
        <f t="shared" si="3"/>
        <v>5</v>
      </c>
      <c r="I27" s="21">
        <f t="shared" si="7"/>
        <v>3</v>
      </c>
      <c r="J27" s="21">
        <f t="shared" si="4"/>
        <v>2</v>
      </c>
      <c r="K27" s="21">
        <f t="shared" si="4"/>
        <v>2</v>
      </c>
      <c r="L27" s="21">
        <f t="shared" si="5"/>
        <v>3</v>
      </c>
      <c r="M27" s="21">
        <f t="shared" si="5"/>
        <v>3</v>
      </c>
      <c r="N27" s="21">
        <v>1</v>
      </c>
      <c r="O27" s="21">
        <v>1</v>
      </c>
      <c r="P27" s="21">
        <v>1</v>
      </c>
      <c r="Q27" s="21">
        <f t="shared" si="6"/>
        <v>2</v>
      </c>
      <c r="R27" s="21">
        <f t="shared" si="6"/>
        <v>2</v>
      </c>
      <c r="S27">
        <v>27.706536052382901</v>
      </c>
    </row>
    <row r="28" spans="1:19" x14ac:dyDescent="0.25">
      <c r="A28">
        <v>25</v>
      </c>
      <c r="B28" t="s">
        <v>25</v>
      </c>
      <c r="C28" s="21">
        <f t="shared" si="1"/>
        <v>4</v>
      </c>
      <c r="D28" s="21">
        <f t="shared" si="1"/>
        <v>4</v>
      </c>
      <c r="E28" s="21">
        <f t="shared" si="2"/>
        <v>5</v>
      </c>
      <c r="F28" s="21">
        <f t="shared" si="2"/>
        <v>5</v>
      </c>
      <c r="G28" s="21">
        <v>1</v>
      </c>
      <c r="H28" s="21">
        <f t="shared" si="3"/>
        <v>7</v>
      </c>
      <c r="I28" s="21">
        <f t="shared" si="7"/>
        <v>5</v>
      </c>
      <c r="J28" s="21">
        <f t="shared" si="4"/>
        <v>4</v>
      </c>
      <c r="K28" s="21">
        <f t="shared" si="4"/>
        <v>4</v>
      </c>
      <c r="L28" s="21">
        <f t="shared" si="5"/>
        <v>5</v>
      </c>
      <c r="M28" s="21">
        <f t="shared" si="5"/>
        <v>5</v>
      </c>
      <c r="N28" s="21">
        <v>1</v>
      </c>
      <c r="O28" s="21">
        <v>1</v>
      </c>
      <c r="P28" s="21">
        <v>1</v>
      </c>
      <c r="Q28" s="21">
        <f t="shared" si="6"/>
        <v>4</v>
      </c>
      <c r="R28" s="21">
        <f t="shared" si="6"/>
        <v>4</v>
      </c>
      <c r="S28">
        <v>83.050073803595694</v>
      </c>
    </row>
    <row r="29" spans="1:19" x14ac:dyDescent="0.25">
      <c r="A29">
        <v>26</v>
      </c>
      <c r="B29" t="s">
        <v>26</v>
      </c>
      <c r="C29" s="21">
        <f t="shared" si="1"/>
        <v>3</v>
      </c>
      <c r="D29" s="21">
        <f t="shared" si="1"/>
        <v>3</v>
      </c>
      <c r="E29" s="21">
        <f t="shared" si="2"/>
        <v>4</v>
      </c>
      <c r="F29" s="21">
        <f t="shared" si="2"/>
        <v>4</v>
      </c>
      <c r="G29" s="21">
        <v>1</v>
      </c>
      <c r="H29" s="21">
        <f t="shared" si="3"/>
        <v>6</v>
      </c>
      <c r="I29" s="21">
        <f t="shared" si="7"/>
        <v>4</v>
      </c>
      <c r="J29" s="21">
        <f t="shared" si="4"/>
        <v>3</v>
      </c>
      <c r="K29" s="21">
        <f t="shared" si="4"/>
        <v>3</v>
      </c>
      <c r="L29" s="21">
        <f t="shared" si="5"/>
        <v>4</v>
      </c>
      <c r="M29" s="21">
        <f t="shared" si="5"/>
        <v>4</v>
      </c>
      <c r="N29" s="21">
        <v>1</v>
      </c>
      <c r="O29" s="21">
        <v>1</v>
      </c>
      <c r="P29" s="21">
        <v>1</v>
      </c>
      <c r="Q29" s="21">
        <f t="shared" si="6"/>
        <v>3</v>
      </c>
      <c r="R29" s="21">
        <f t="shared" si="6"/>
        <v>3</v>
      </c>
      <c r="S29">
        <v>60.284492969512897</v>
      </c>
    </row>
    <row r="30" spans="1:19" x14ac:dyDescent="0.25">
      <c r="A30">
        <v>27</v>
      </c>
      <c r="B30" t="s">
        <v>27</v>
      </c>
      <c r="C30" s="21">
        <f t="shared" si="1"/>
        <v>3</v>
      </c>
      <c r="D30" s="21">
        <f t="shared" si="1"/>
        <v>3</v>
      </c>
      <c r="E30" s="21">
        <f t="shared" si="2"/>
        <v>4</v>
      </c>
      <c r="F30" s="21">
        <f t="shared" si="2"/>
        <v>4</v>
      </c>
      <c r="G30" s="21">
        <v>1</v>
      </c>
      <c r="H30" s="21">
        <f t="shared" si="3"/>
        <v>6</v>
      </c>
      <c r="I30" s="21">
        <f t="shared" si="7"/>
        <v>4</v>
      </c>
      <c r="J30" s="21">
        <f t="shared" si="4"/>
        <v>4</v>
      </c>
      <c r="K30" s="21">
        <f t="shared" si="4"/>
        <v>4</v>
      </c>
      <c r="L30" s="21">
        <f t="shared" si="5"/>
        <v>4</v>
      </c>
      <c r="M30" s="21">
        <f t="shared" si="5"/>
        <v>4</v>
      </c>
      <c r="N30" s="21">
        <v>1</v>
      </c>
      <c r="O30" s="21">
        <v>1</v>
      </c>
      <c r="P30" s="21">
        <v>1</v>
      </c>
      <c r="Q30" s="21">
        <f t="shared" si="6"/>
        <v>4</v>
      </c>
      <c r="R30" s="21">
        <f t="shared" si="6"/>
        <v>4</v>
      </c>
      <c r="S30">
        <v>74.198347446137802</v>
      </c>
    </row>
    <row r="31" spans="1:19" x14ac:dyDescent="0.25">
      <c r="A31">
        <v>28</v>
      </c>
      <c r="B31" t="s">
        <v>28</v>
      </c>
      <c r="C31" s="21">
        <f t="shared" si="1"/>
        <v>3</v>
      </c>
      <c r="D31" s="21">
        <f t="shared" si="1"/>
        <v>3</v>
      </c>
      <c r="E31" s="21">
        <f t="shared" si="2"/>
        <v>4</v>
      </c>
      <c r="F31" s="21">
        <f t="shared" si="2"/>
        <v>4</v>
      </c>
      <c r="G31" s="21">
        <v>1</v>
      </c>
      <c r="H31" s="21">
        <f t="shared" si="3"/>
        <v>6</v>
      </c>
      <c r="I31" s="21">
        <f t="shared" si="7"/>
        <v>4</v>
      </c>
      <c r="J31" s="21">
        <f t="shared" si="4"/>
        <v>4</v>
      </c>
      <c r="K31" s="21">
        <f t="shared" si="4"/>
        <v>4</v>
      </c>
      <c r="L31" s="21">
        <f t="shared" si="5"/>
        <v>4</v>
      </c>
      <c r="M31" s="21">
        <f t="shared" si="5"/>
        <v>4</v>
      </c>
      <c r="N31" s="21">
        <v>1</v>
      </c>
      <c r="O31" s="21">
        <v>1</v>
      </c>
      <c r="P31" s="21">
        <v>1</v>
      </c>
      <c r="Q31" s="21">
        <f t="shared" si="6"/>
        <v>4</v>
      </c>
      <c r="R31" s="21">
        <f t="shared" si="6"/>
        <v>4</v>
      </c>
      <c r="S31">
        <v>63.468746503194097</v>
      </c>
    </row>
    <row r="32" spans="1:19" x14ac:dyDescent="0.25">
      <c r="A32">
        <v>29</v>
      </c>
      <c r="B32" t="s">
        <v>29</v>
      </c>
      <c r="C32" s="21">
        <f t="shared" si="1"/>
        <v>2</v>
      </c>
      <c r="D32" s="21">
        <f t="shared" si="1"/>
        <v>2</v>
      </c>
      <c r="E32" s="21">
        <f t="shared" si="2"/>
        <v>3</v>
      </c>
      <c r="F32" s="21">
        <f t="shared" si="2"/>
        <v>3</v>
      </c>
      <c r="G32" s="21">
        <v>1</v>
      </c>
      <c r="H32" s="21">
        <f t="shared" si="3"/>
        <v>5</v>
      </c>
      <c r="I32" s="21">
        <f t="shared" si="7"/>
        <v>3</v>
      </c>
      <c r="J32" s="21">
        <f t="shared" si="4"/>
        <v>3</v>
      </c>
      <c r="K32" s="21">
        <f t="shared" si="4"/>
        <v>3</v>
      </c>
      <c r="L32" s="21">
        <f t="shared" si="5"/>
        <v>3</v>
      </c>
      <c r="M32" s="21">
        <f t="shared" si="5"/>
        <v>3</v>
      </c>
      <c r="N32" s="21">
        <v>1</v>
      </c>
      <c r="O32" s="21">
        <v>1</v>
      </c>
      <c r="P32" s="21">
        <v>1</v>
      </c>
      <c r="Q32" s="21">
        <f t="shared" si="6"/>
        <v>3</v>
      </c>
      <c r="R32" s="21">
        <f t="shared" si="6"/>
        <v>3</v>
      </c>
      <c r="S32">
        <v>39.031022931708598</v>
      </c>
    </row>
    <row r="33" spans="1:19" x14ac:dyDescent="0.25">
      <c r="A33">
        <v>30</v>
      </c>
      <c r="B33" t="s">
        <v>30</v>
      </c>
      <c r="C33" s="21">
        <f t="shared" si="1"/>
        <v>4</v>
      </c>
      <c r="D33" s="21">
        <f t="shared" si="1"/>
        <v>4</v>
      </c>
      <c r="E33" s="21">
        <f t="shared" si="2"/>
        <v>5</v>
      </c>
      <c r="F33" s="21">
        <f t="shared" si="2"/>
        <v>5</v>
      </c>
      <c r="G33" s="21">
        <v>1</v>
      </c>
      <c r="H33" s="21">
        <f t="shared" si="3"/>
        <v>7</v>
      </c>
      <c r="I33" s="21">
        <f t="shared" si="7"/>
        <v>5</v>
      </c>
      <c r="J33" s="21">
        <f t="shared" si="4"/>
        <v>4</v>
      </c>
      <c r="K33" s="21">
        <f t="shared" si="4"/>
        <v>4</v>
      </c>
      <c r="L33" s="21">
        <f t="shared" si="5"/>
        <v>5</v>
      </c>
      <c r="M33" s="21">
        <f t="shared" si="5"/>
        <v>5</v>
      </c>
      <c r="N33" s="21">
        <v>1</v>
      </c>
      <c r="O33" s="21">
        <v>1</v>
      </c>
      <c r="P33" s="21">
        <v>1</v>
      </c>
      <c r="Q33" s="21">
        <f t="shared" si="6"/>
        <v>4</v>
      </c>
      <c r="R33" s="21">
        <f t="shared" si="6"/>
        <v>4</v>
      </c>
      <c r="S33">
        <v>84.965590744018499</v>
      </c>
    </row>
    <row r="34" spans="1:19" x14ac:dyDescent="0.25">
      <c r="A34">
        <v>31</v>
      </c>
      <c r="B34" t="s">
        <v>31</v>
      </c>
      <c r="C34" s="21">
        <f t="shared" si="1"/>
        <v>2</v>
      </c>
      <c r="D34" s="21">
        <f t="shared" si="1"/>
        <v>2</v>
      </c>
      <c r="E34" s="21">
        <f t="shared" si="2"/>
        <v>3</v>
      </c>
      <c r="F34" s="21">
        <f t="shared" si="2"/>
        <v>3</v>
      </c>
      <c r="G34" s="21">
        <v>1</v>
      </c>
      <c r="H34" s="21">
        <f t="shared" si="3"/>
        <v>5</v>
      </c>
      <c r="I34" s="21">
        <f t="shared" si="7"/>
        <v>3</v>
      </c>
      <c r="J34" s="21">
        <f t="shared" si="4"/>
        <v>2</v>
      </c>
      <c r="K34" s="21">
        <f t="shared" si="4"/>
        <v>2</v>
      </c>
      <c r="L34" s="21">
        <f t="shared" si="5"/>
        <v>3</v>
      </c>
      <c r="M34" s="21">
        <f t="shared" si="5"/>
        <v>3</v>
      </c>
      <c r="N34" s="21">
        <v>1</v>
      </c>
      <c r="O34" s="21">
        <v>1</v>
      </c>
      <c r="P34" s="21">
        <v>1</v>
      </c>
      <c r="Q34" s="21">
        <f t="shared" si="6"/>
        <v>2</v>
      </c>
      <c r="R34" s="21">
        <f t="shared" si="6"/>
        <v>2</v>
      </c>
      <c r="S34">
        <v>18.148245306575902</v>
      </c>
    </row>
    <row r="35" spans="1:19" x14ac:dyDescent="0.25">
      <c r="A35">
        <v>32</v>
      </c>
      <c r="B35" t="s">
        <v>32</v>
      </c>
      <c r="C35" s="21">
        <f t="shared" si="1"/>
        <v>3</v>
      </c>
      <c r="D35" s="21">
        <f t="shared" si="1"/>
        <v>3</v>
      </c>
      <c r="E35" s="21">
        <f t="shared" si="2"/>
        <v>4</v>
      </c>
      <c r="F35" s="21">
        <f t="shared" si="2"/>
        <v>4</v>
      </c>
      <c r="G35" s="21">
        <v>1</v>
      </c>
      <c r="H35" s="21">
        <f t="shared" si="3"/>
        <v>6</v>
      </c>
      <c r="I35" s="21">
        <f t="shared" si="7"/>
        <v>4</v>
      </c>
      <c r="J35" s="21">
        <f t="shared" si="4"/>
        <v>4</v>
      </c>
      <c r="K35" s="21">
        <f t="shared" si="4"/>
        <v>4</v>
      </c>
      <c r="L35" s="21">
        <f t="shared" si="5"/>
        <v>4</v>
      </c>
      <c r="M35" s="21">
        <f t="shared" si="5"/>
        <v>4</v>
      </c>
      <c r="N35" s="21">
        <v>1</v>
      </c>
      <c r="O35" s="21">
        <v>1</v>
      </c>
      <c r="P35" s="21">
        <v>1</v>
      </c>
      <c r="Q35" s="21">
        <f t="shared" si="6"/>
        <v>4</v>
      </c>
      <c r="R35" s="21">
        <f t="shared" si="6"/>
        <v>4</v>
      </c>
      <c r="S35">
        <v>74.583732018103902</v>
      </c>
    </row>
    <row r="36" spans="1:19" x14ac:dyDescent="0.25">
      <c r="A36">
        <v>33</v>
      </c>
      <c r="B36" t="s">
        <v>33</v>
      </c>
      <c r="C36" s="21">
        <f t="shared" si="1"/>
        <v>4</v>
      </c>
      <c r="D36" s="21">
        <f t="shared" si="1"/>
        <v>4</v>
      </c>
      <c r="E36" s="21">
        <f t="shared" si="2"/>
        <v>5</v>
      </c>
      <c r="F36" s="21">
        <f t="shared" si="2"/>
        <v>5</v>
      </c>
      <c r="G36" s="21">
        <v>1</v>
      </c>
      <c r="H36" s="21">
        <f t="shared" si="3"/>
        <v>7</v>
      </c>
      <c r="I36" s="21">
        <f t="shared" si="7"/>
        <v>5</v>
      </c>
      <c r="J36" s="21">
        <f t="shared" si="4"/>
        <v>5</v>
      </c>
      <c r="K36" s="21">
        <f t="shared" si="4"/>
        <v>5</v>
      </c>
      <c r="L36" s="21">
        <f t="shared" si="5"/>
        <v>5</v>
      </c>
      <c r="M36" s="21">
        <f t="shared" si="5"/>
        <v>5</v>
      </c>
      <c r="N36" s="21">
        <v>1</v>
      </c>
      <c r="O36" s="21">
        <v>1</v>
      </c>
      <c r="P36" s="21">
        <v>1</v>
      </c>
      <c r="Q36" s="21">
        <f t="shared" si="6"/>
        <v>5</v>
      </c>
      <c r="R36" s="21">
        <f t="shared" si="6"/>
        <v>5</v>
      </c>
      <c r="S36">
        <v>105.653366151919</v>
      </c>
    </row>
    <row r="37" spans="1:19" x14ac:dyDescent="0.25">
      <c r="A37">
        <v>34</v>
      </c>
      <c r="B37" t="s">
        <v>34</v>
      </c>
      <c r="C37" s="21">
        <f t="shared" si="1"/>
        <v>3</v>
      </c>
      <c r="D37" s="21">
        <f t="shared" si="1"/>
        <v>3</v>
      </c>
      <c r="E37" s="21">
        <f t="shared" si="2"/>
        <v>4</v>
      </c>
      <c r="F37" s="21">
        <f t="shared" si="2"/>
        <v>4</v>
      </c>
      <c r="G37" s="21">
        <v>1</v>
      </c>
      <c r="H37" s="21">
        <f t="shared" si="3"/>
        <v>6</v>
      </c>
      <c r="I37" s="21">
        <f t="shared" si="7"/>
        <v>4</v>
      </c>
      <c r="J37" s="21">
        <f t="shared" si="4"/>
        <v>4</v>
      </c>
      <c r="K37" s="21">
        <f t="shared" si="4"/>
        <v>4</v>
      </c>
      <c r="L37" s="21">
        <f t="shared" si="5"/>
        <v>4</v>
      </c>
      <c r="M37" s="21">
        <f t="shared" si="5"/>
        <v>4</v>
      </c>
      <c r="N37" s="21">
        <v>1</v>
      </c>
      <c r="O37" s="21">
        <v>1</v>
      </c>
      <c r="P37" s="21">
        <v>1</v>
      </c>
      <c r="Q37" s="21">
        <f t="shared" si="6"/>
        <v>4</v>
      </c>
      <c r="R37" s="21">
        <f t="shared" si="6"/>
        <v>4</v>
      </c>
      <c r="S37">
        <v>74.564064911433604</v>
      </c>
    </row>
    <row r="38" spans="1:19" x14ac:dyDescent="0.25">
      <c r="A38">
        <v>35</v>
      </c>
      <c r="B38" t="s">
        <v>35</v>
      </c>
      <c r="C38" s="21">
        <f t="shared" si="1"/>
        <v>4</v>
      </c>
      <c r="D38" s="21">
        <f t="shared" si="1"/>
        <v>4</v>
      </c>
      <c r="E38" s="21">
        <f t="shared" si="2"/>
        <v>5</v>
      </c>
      <c r="F38" s="21">
        <f t="shared" si="2"/>
        <v>5</v>
      </c>
      <c r="G38" s="21">
        <v>1</v>
      </c>
      <c r="H38" s="21">
        <f t="shared" si="3"/>
        <v>7</v>
      </c>
      <c r="I38" s="21">
        <f t="shared" si="7"/>
        <v>5</v>
      </c>
      <c r="J38" s="21">
        <f t="shared" si="4"/>
        <v>5</v>
      </c>
      <c r="K38" s="21">
        <f t="shared" si="4"/>
        <v>5</v>
      </c>
      <c r="L38" s="21">
        <f t="shared" si="5"/>
        <v>5</v>
      </c>
      <c r="M38" s="21">
        <f t="shared" si="5"/>
        <v>5</v>
      </c>
      <c r="N38" s="21">
        <v>1</v>
      </c>
      <c r="O38" s="21">
        <v>1</v>
      </c>
      <c r="P38" s="21">
        <v>1</v>
      </c>
      <c r="Q38" s="21">
        <f t="shared" si="6"/>
        <v>5</v>
      </c>
      <c r="R38" s="21">
        <f t="shared" si="6"/>
        <v>5</v>
      </c>
      <c r="S38">
        <v>104.815781874883</v>
      </c>
    </row>
    <row r="39" spans="1:19" x14ac:dyDescent="0.25">
      <c r="A39">
        <v>36</v>
      </c>
      <c r="B39" t="s">
        <v>36</v>
      </c>
      <c r="C39" s="21">
        <f t="shared" si="1"/>
        <v>2</v>
      </c>
      <c r="D39" s="21">
        <f t="shared" si="1"/>
        <v>2</v>
      </c>
      <c r="E39" s="21">
        <f t="shared" si="2"/>
        <v>3</v>
      </c>
      <c r="F39" s="21">
        <f t="shared" si="2"/>
        <v>3</v>
      </c>
      <c r="G39" s="21">
        <v>1</v>
      </c>
      <c r="H39" s="21">
        <f t="shared" si="3"/>
        <v>5</v>
      </c>
      <c r="I39" s="21">
        <f t="shared" si="7"/>
        <v>3</v>
      </c>
      <c r="J39" s="21">
        <f t="shared" si="4"/>
        <v>3</v>
      </c>
      <c r="K39" s="21">
        <f t="shared" si="4"/>
        <v>3</v>
      </c>
      <c r="L39" s="21">
        <f t="shared" si="5"/>
        <v>3</v>
      </c>
      <c r="M39" s="21">
        <f t="shared" si="5"/>
        <v>3</v>
      </c>
      <c r="N39" s="21">
        <v>1</v>
      </c>
      <c r="O39" s="21">
        <v>1</v>
      </c>
      <c r="P39" s="21">
        <v>1</v>
      </c>
      <c r="Q39" s="21">
        <f t="shared" si="6"/>
        <v>3</v>
      </c>
      <c r="R39" s="21">
        <f t="shared" si="6"/>
        <v>3</v>
      </c>
      <c r="S39">
        <v>44.291000561836398</v>
      </c>
    </row>
    <row r="40" spans="1:19" x14ac:dyDescent="0.25">
      <c r="A40">
        <v>37</v>
      </c>
      <c r="B40" t="s">
        <v>37</v>
      </c>
      <c r="C40" s="21">
        <f t="shared" si="1"/>
        <v>3</v>
      </c>
      <c r="D40" s="21">
        <f t="shared" si="1"/>
        <v>3</v>
      </c>
      <c r="E40" s="21">
        <f t="shared" si="2"/>
        <v>4</v>
      </c>
      <c r="F40" s="21">
        <f t="shared" si="2"/>
        <v>4</v>
      </c>
      <c r="G40" s="21">
        <v>1</v>
      </c>
      <c r="H40" s="21">
        <f t="shared" si="3"/>
        <v>6</v>
      </c>
      <c r="I40" s="21">
        <f t="shared" si="7"/>
        <v>4</v>
      </c>
      <c r="J40" s="21">
        <f t="shared" si="4"/>
        <v>4</v>
      </c>
      <c r="K40" s="21">
        <f t="shared" si="4"/>
        <v>4</v>
      </c>
      <c r="L40" s="21">
        <f t="shared" si="5"/>
        <v>4</v>
      </c>
      <c r="M40" s="21">
        <f t="shared" si="5"/>
        <v>4</v>
      </c>
      <c r="N40" s="21">
        <v>1</v>
      </c>
      <c r="O40" s="21">
        <v>1</v>
      </c>
      <c r="P40" s="21">
        <v>1</v>
      </c>
      <c r="Q40" s="21">
        <f t="shared" si="6"/>
        <v>4</v>
      </c>
      <c r="R40" s="21">
        <f t="shared" si="6"/>
        <v>4</v>
      </c>
      <c r="S40">
        <v>69.465108764648406</v>
      </c>
    </row>
    <row r="41" spans="1:19" x14ac:dyDescent="0.25">
      <c r="A41">
        <v>38</v>
      </c>
      <c r="B41" t="s">
        <v>38</v>
      </c>
      <c r="C41" s="21">
        <f t="shared" si="1"/>
        <v>4</v>
      </c>
      <c r="D41" s="21">
        <f t="shared" si="1"/>
        <v>4</v>
      </c>
      <c r="E41" s="21">
        <f t="shared" si="2"/>
        <v>5</v>
      </c>
      <c r="F41" s="21">
        <f t="shared" si="2"/>
        <v>5</v>
      </c>
      <c r="G41" s="21">
        <v>1</v>
      </c>
      <c r="H41" s="21">
        <f t="shared" si="3"/>
        <v>7</v>
      </c>
      <c r="I41" s="21">
        <f t="shared" si="7"/>
        <v>5</v>
      </c>
      <c r="J41" s="21">
        <f t="shared" si="4"/>
        <v>5</v>
      </c>
      <c r="K41" s="21">
        <f t="shared" si="4"/>
        <v>5</v>
      </c>
      <c r="L41" s="21">
        <f t="shared" si="5"/>
        <v>5</v>
      </c>
      <c r="M41" s="21">
        <f t="shared" si="5"/>
        <v>5</v>
      </c>
      <c r="N41" s="21">
        <v>1</v>
      </c>
      <c r="O41" s="21">
        <v>1</v>
      </c>
      <c r="P41" s="21">
        <v>1</v>
      </c>
      <c r="Q41" s="21">
        <f t="shared" si="6"/>
        <v>5</v>
      </c>
      <c r="R41" s="21">
        <f t="shared" si="6"/>
        <v>5</v>
      </c>
      <c r="S41">
        <v>94.829719819218198</v>
      </c>
    </row>
    <row r="42" spans="1:19" x14ac:dyDescent="0.25">
      <c r="A42">
        <v>39</v>
      </c>
      <c r="B42" t="s">
        <v>39</v>
      </c>
      <c r="C42" s="21">
        <f t="shared" si="1"/>
        <v>4</v>
      </c>
      <c r="D42" s="21">
        <f t="shared" si="1"/>
        <v>4</v>
      </c>
      <c r="E42" s="21">
        <f t="shared" si="2"/>
        <v>5</v>
      </c>
      <c r="F42" s="21">
        <f t="shared" si="2"/>
        <v>5</v>
      </c>
      <c r="G42" s="21">
        <v>1</v>
      </c>
      <c r="H42" s="21">
        <f t="shared" si="3"/>
        <v>7</v>
      </c>
      <c r="I42" s="21">
        <f t="shared" si="7"/>
        <v>5</v>
      </c>
      <c r="J42" s="21">
        <f t="shared" si="4"/>
        <v>4</v>
      </c>
      <c r="K42" s="21">
        <f t="shared" si="4"/>
        <v>4</v>
      </c>
      <c r="L42" s="21">
        <f t="shared" si="5"/>
        <v>5</v>
      </c>
      <c r="M42" s="21">
        <f t="shared" si="5"/>
        <v>5</v>
      </c>
      <c r="N42" s="21">
        <v>1</v>
      </c>
      <c r="O42" s="21">
        <v>1</v>
      </c>
      <c r="P42" s="21">
        <v>1</v>
      </c>
      <c r="Q42" s="21">
        <f t="shared" si="6"/>
        <v>4</v>
      </c>
      <c r="R42" s="21">
        <f t="shared" si="6"/>
        <v>4</v>
      </c>
      <c r="S42">
        <v>82.485463864875499</v>
      </c>
    </row>
    <row r="43" spans="1:19" x14ac:dyDescent="0.25">
      <c r="A43">
        <v>40</v>
      </c>
      <c r="B43" t="s">
        <v>40</v>
      </c>
      <c r="C43" s="21">
        <f t="shared" si="1"/>
        <v>4</v>
      </c>
      <c r="D43" s="21">
        <f t="shared" si="1"/>
        <v>4</v>
      </c>
      <c r="E43" s="21">
        <f t="shared" si="2"/>
        <v>5</v>
      </c>
      <c r="F43" s="21">
        <f t="shared" si="2"/>
        <v>5</v>
      </c>
      <c r="G43" s="21">
        <v>1</v>
      </c>
      <c r="H43" s="21">
        <f t="shared" si="3"/>
        <v>7</v>
      </c>
      <c r="I43" s="21">
        <f t="shared" si="7"/>
        <v>5</v>
      </c>
      <c r="J43" s="21">
        <f t="shared" si="4"/>
        <v>5</v>
      </c>
      <c r="K43" s="21">
        <f t="shared" si="4"/>
        <v>5</v>
      </c>
      <c r="L43" s="21">
        <f t="shared" si="5"/>
        <v>5</v>
      </c>
      <c r="M43" s="21">
        <f t="shared" si="5"/>
        <v>5</v>
      </c>
      <c r="N43" s="21">
        <v>1</v>
      </c>
      <c r="O43" s="21">
        <v>1</v>
      </c>
      <c r="P43" s="21">
        <v>1</v>
      </c>
      <c r="Q43" s="21">
        <f t="shared" si="6"/>
        <v>5</v>
      </c>
      <c r="R43" s="21">
        <f t="shared" si="6"/>
        <v>5</v>
      </c>
      <c r="S43">
        <v>98.534110847560797</v>
      </c>
    </row>
    <row r="44" spans="1:19" x14ac:dyDescent="0.25">
      <c r="A44">
        <v>41</v>
      </c>
      <c r="B44" t="s">
        <v>41</v>
      </c>
      <c r="C44" s="21">
        <f t="shared" si="1"/>
        <v>4</v>
      </c>
      <c r="D44" s="21">
        <f t="shared" si="1"/>
        <v>4</v>
      </c>
      <c r="E44" s="21">
        <f t="shared" si="2"/>
        <v>5</v>
      </c>
      <c r="F44" s="21">
        <f t="shared" si="2"/>
        <v>5</v>
      </c>
      <c r="G44" s="21">
        <v>1</v>
      </c>
      <c r="H44" s="21">
        <f t="shared" si="3"/>
        <v>7</v>
      </c>
      <c r="I44" s="21">
        <f t="shared" si="7"/>
        <v>5</v>
      </c>
      <c r="J44" s="21">
        <f t="shared" si="4"/>
        <v>4</v>
      </c>
      <c r="K44" s="21">
        <f t="shared" si="4"/>
        <v>4</v>
      </c>
      <c r="L44" s="21">
        <f t="shared" si="5"/>
        <v>5</v>
      </c>
      <c r="M44" s="21">
        <f t="shared" si="5"/>
        <v>5</v>
      </c>
      <c r="N44" s="21">
        <v>1</v>
      </c>
      <c r="O44" s="21">
        <v>1</v>
      </c>
      <c r="P44" s="21">
        <v>1</v>
      </c>
      <c r="Q44" s="21">
        <f t="shared" si="6"/>
        <v>4</v>
      </c>
      <c r="R44" s="21">
        <f t="shared" si="6"/>
        <v>4</v>
      </c>
      <c r="S44">
        <v>89.798457405783907</v>
      </c>
    </row>
    <row r="45" spans="1:19" x14ac:dyDescent="0.25">
      <c r="A45">
        <v>42</v>
      </c>
      <c r="B45" t="s">
        <v>42</v>
      </c>
      <c r="C45" s="21">
        <f t="shared" si="1"/>
        <v>4</v>
      </c>
      <c r="D45" s="21">
        <f t="shared" si="1"/>
        <v>4</v>
      </c>
      <c r="E45" s="21">
        <f t="shared" si="2"/>
        <v>5</v>
      </c>
      <c r="F45" s="21">
        <f t="shared" si="2"/>
        <v>5</v>
      </c>
      <c r="G45" s="21">
        <v>1</v>
      </c>
      <c r="H45" s="21">
        <f t="shared" si="3"/>
        <v>7</v>
      </c>
      <c r="I45" s="21">
        <f t="shared" si="7"/>
        <v>5</v>
      </c>
      <c r="J45" s="21">
        <f t="shared" si="4"/>
        <v>4</v>
      </c>
      <c r="K45" s="21">
        <f t="shared" si="4"/>
        <v>4</v>
      </c>
      <c r="L45" s="21">
        <f t="shared" si="5"/>
        <v>5</v>
      </c>
      <c r="M45" s="21">
        <f t="shared" si="5"/>
        <v>5</v>
      </c>
      <c r="N45" s="21">
        <v>1</v>
      </c>
      <c r="O45" s="21">
        <v>1</v>
      </c>
      <c r="P45" s="21">
        <v>1</v>
      </c>
      <c r="Q45" s="21">
        <f t="shared" si="6"/>
        <v>4</v>
      </c>
      <c r="R45" s="21">
        <f t="shared" si="6"/>
        <v>4</v>
      </c>
      <c r="S45">
        <v>86.395795075789707</v>
      </c>
    </row>
    <row r="46" spans="1:19" x14ac:dyDescent="0.25">
      <c r="A46">
        <v>43</v>
      </c>
      <c r="B46" t="s">
        <v>43</v>
      </c>
      <c r="C46" s="21">
        <f t="shared" si="1"/>
        <v>4</v>
      </c>
      <c r="D46" s="21">
        <f t="shared" si="1"/>
        <v>4</v>
      </c>
      <c r="E46" s="21">
        <f t="shared" si="2"/>
        <v>4</v>
      </c>
      <c r="F46" s="21">
        <f t="shared" si="2"/>
        <v>4</v>
      </c>
      <c r="G46" s="21">
        <v>1</v>
      </c>
      <c r="H46" s="21">
        <f t="shared" si="3"/>
        <v>6</v>
      </c>
      <c r="I46" s="21">
        <f t="shared" si="7"/>
        <v>4</v>
      </c>
      <c r="J46" s="21">
        <f t="shared" si="4"/>
        <v>4</v>
      </c>
      <c r="K46" s="21">
        <f t="shared" si="4"/>
        <v>4</v>
      </c>
      <c r="L46" s="21">
        <f t="shared" si="5"/>
        <v>4</v>
      </c>
      <c r="M46" s="21">
        <f t="shared" si="5"/>
        <v>4</v>
      </c>
      <c r="N46" s="21">
        <v>1</v>
      </c>
      <c r="O46" s="21">
        <v>1</v>
      </c>
      <c r="P46" s="21">
        <v>1</v>
      </c>
      <c r="Q46" s="21">
        <f t="shared" si="6"/>
        <v>4</v>
      </c>
      <c r="R46" s="21">
        <f t="shared" si="6"/>
        <v>4</v>
      </c>
      <c r="S46">
        <v>76.087116125858202</v>
      </c>
    </row>
    <row r="47" spans="1:19" x14ac:dyDescent="0.25">
      <c r="A47">
        <v>44</v>
      </c>
      <c r="B47" t="s">
        <v>44</v>
      </c>
      <c r="C47" s="21">
        <f t="shared" si="1"/>
        <v>4</v>
      </c>
      <c r="D47" s="21">
        <f t="shared" si="1"/>
        <v>4</v>
      </c>
      <c r="E47" s="21">
        <f t="shared" si="2"/>
        <v>5</v>
      </c>
      <c r="F47" s="21">
        <f t="shared" si="2"/>
        <v>5</v>
      </c>
      <c r="G47" s="21">
        <v>1</v>
      </c>
      <c r="H47" s="21">
        <f t="shared" si="3"/>
        <v>7</v>
      </c>
      <c r="I47" s="21">
        <f t="shared" si="7"/>
        <v>5</v>
      </c>
      <c r="J47" s="21">
        <f t="shared" si="4"/>
        <v>5</v>
      </c>
      <c r="K47" s="21">
        <f t="shared" si="4"/>
        <v>5</v>
      </c>
      <c r="L47" s="21">
        <f t="shared" si="5"/>
        <v>5</v>
      </c>
      <c r="M47" s="21">
        <f t="shared" si="5"/>
        <v>5</v>
      </c>
      <c r="N47" s="21">
        <v>1</v>
      </c>
      <c r="O47" s="21">
        <v>1</v>
      </c>
      <c r="P47" s="21">
        <v>1</v>
      </c>
      <c r="Q47" s="21">
        <f t="shared" si="6"/>
        <v>5</v>
      </c>
      <c r="R47" s="21">
        <f t="shared" si="6"/>
        <v>5</v>
      </c>
      <c r="S47">
        <v>97.702157037908293</v>
      </c>
    </row>
    <row r="48" spans="1:19" x14ac:dyDescent="0.25">
      <c r="A48">
        <v>45</v>
      </c>
      <c r="B48" t="s">
        <v>45</v>
      </c>
      <c r="C48" s="21">
        <f t="shared" si="1"/>
        <v>3</v>
      </c>
      <c r="D48" s="21">
        <f t="shared" si="1"/>
        <v>3</v>
      </c>
      <c r="E48" s="21">
        <f t="shared" si="2"/>
        <v>4</v>
      </c>
      <c r="F48" s="21">
        <f t="shared" si="2"/>
        <v>4</v>
      </c>
      <c r="G48" s="21">
        <v>1</v>
      </c>
      <c r="H48" s="21">
        <f t="shared" si="3"/>
        <v>6</v>
      </c>
      <c r="I48" s="21">
        <f t="shared" si="7"/>
        <v>4</v>
      </c>
      <c r="J48" s="21">
        <f t="shared" si="4"/>
        <v>3</v>
      </c>
      <c r="K48" s="21">
        <f t="shared" si="4"/>
        <v>3</v>
      </c>
      <c r="L48" s="21">
        <f t="shared" si="5"/>
        <v>4</v>
      </c>
      <c r="M48" s="21">
        <f t="shared" si="5"/>
        <v>4</v>
      </c>
      <c r="N48" s="21">
        <v>1</v>
      </c>
      <c r="O48" s="21">
        <v>1</v>
      </c>
      <c r="P48" s="21">
        <v>1</v>
      </c>
      <c r="Q48" s="21">
        <f t="shared" si="6"/>
        <v>3</v>
      </c>
      <c r="R48" s="21">
        <f t="shared" si="6"/>
        <v>3</v>
      </c>
      <c r="S48">
        <v>54.1849203946297</v>
      </c>
    </row>
    <row r="49" spans="1:19" x14ac:dyDescent="0.25">
      <c r="A49">
        <v>46</v>
      </c>
      <c r="B49" t="s">
        <v>46</v>
      </c>
      <c r="C49" s="21">
        <f t="shared" si="1"/>
        <v>3</v>
      </c>
      <c r="D49" s="21">
        <f t="shared" si="1"/>
        <v>3</v>
      </c>
      <c r="E49" s="21">
        <f t="shared" si="2"/>
        <v>4</v>
      </c>
      <c r="F49" s="21">
        <f t="shared" si="2"/>
        <v>4</v>
      </c>
      <c r="G49" s="21">
        <v>1</v>
      </c>
      <c r="H49" s="21">
        <f t="shared" si="3"/>
        <v>6</v>
      </c>
      <c r="I49" s="21">
        <f t="shared" si="7"/>
        <v>4</v>
      </c>
      <c r="J49" s="21">
        <f t="shared" si="4"/>
        <v>4</v>
      </c>
      <c r="K49" s="21">
        <f t="shared" si="4"/>
        <v>4</v>
      </c>
      <c r="L49" s="21">
        <f t="shared" si="5"/>
        <v>4</v>
      </c>
      <c r="M49" s="21">
        <f t="shared" si="5"/>
        <v>4</v>
      </c>
      <c r="N49" s="21">
        <v>1</v>
      </c>
      <c r="O49" s="21">
        <v>1</v>
      </c>
      <c r="P49" s="21">
        <v>1</v>
      </c>
      <c r="Q49" s="21">
        <f t="shared" si="6"/>
        <v>4</v>
      </c>
      <c r="R49" s="21">
        <f t="shared" si="6"/>
        <v>4</v>
      </c>
      <c r="S49">
        <v>69.446174500480495</v>
      </c>
    </row>
    <row r="50" spans="1:19" x14ac:dyDescent="0.25">
      <c r="A50">
        <v>47</v>
      </c>
      <c r="B50" t="s">
        <v>47</v>
      </c>
      <c r="C50" s="21">
        <f t="shared" si="1"/>
        <v>4</v>
      </c>
      <c r="D50" s="21">
        <f t="shared" si="1"/>
        <v>4</v>
      </c>
      <c r="E50" s="21">
        <f t="shared" si="2"/>
        <v>5</v>
      </c>
      <c r="F50" s="21">
        <f t="shared" si="2"/>
        <v>5</v>
      </c>
      <c r="G50" s="21">
        <v>1</v>
      </c>
      <c r="H50" s="21">
        <f t="shared" si="3"/>
        <v>7</v>
      </c>
      <c r="I50" s="21">
        <f t="shared" si="7"/>
        <v>5</v>
      </c>
      <c r="J50" s="21">
        <f t="shared" si="4"/>
        <v>4</v>
      </c>
      <c r="K50" s="21">
        <f t="shared" si="4"/>
        <v>4</v>
      </c>
      <c r="L50" s="21">
        <f t="shared" si="5"/>
        <v>5</v>
      </c>
      <c r="M50" s="21">
        <f t="shared" si="5"/>
        <v>5</v>
      </c>
      <c r="N50" s="21">
        <v>1</v>
      </c>
      <c r="O50" s="21">
        <v>1</v>
      </c>
      <c r="P50" s="21">
        <v>1</v>
      </c>
      <c r="Q50" s="21">
        <f t="shared" si="6"/>
        <v>4</v>
      </c>
      <c r="R50" s="21">
        <f t="shared" si="6"/>
        <v>4</v>
      </c>
      <c r="S50">
        <v>79.251818570223705</v>
      </c>
    </row>
    <row r="51" spans="1:19" x14ac:dyDescent="0.25">
      <c r="A51">
        <v>48</v>
      </c>
      <c r="B51" t="s">
        <v>48</v>
      </c>
      <c r="C51" s="21">
        <f t="shared" si="1"/>
        <v>4</v>
      </c>
      <c r="D51" s="21">
        <f t="shared" si="1"/>
        <v>4</v>
      </c>
      <c r="E51" s="21">
        <f t="shared" si="2"/>
        <v>5</v>
      </c>
      <c r="F51" s="21">
        <f t="shared" si="2"/>
        <v>5</v>
      </c>
      <c r="G51" s="21">
        <v>1</v>
      </c>
      <c r="H51" s="21">
        <f t="shared" si="3"/>
        <v>7</v>
      </c>
      <c r="I51" s="21">
        <f t="shared" si="7"/>
        <v>5</v>
      </c>
      <c r="J51" s="21">
        <f t="shared" si="4"/>
        <v>4</v>
      </c>
      <c r="K51" s="21">
        <f t="shared" si="4"/>
        <v>4</v>
      </c>
      <c r="L51" s="21">
        <f t="shared" si="5"/>
        <v>5</v>
      </c>
      <c r="M51" s="21">
        <f t="shared" si="5"/>
        <v>5</v>
      </c>
      <c r="N51" s="21">
        <v>1</v>
      </c>
      <c r="O51" s="21">
        <v>1</v>
      </c>
      <c r="P51" s="21">
        <v>1</v>
      </c>
      <c r="Q51" s="21">
        <f t="shared" si="6"/>
        <v>4</v>
      </c>
      <c r="R51" s="21">
        <f t="shared" si="6"/>
        <v>4</v>
      </c>
      <c r="S51">
        <v>89.665995753088595</v>
      </c>
    </row>
    <row r="52" spans="1:19" x14ac:dyDescent="0.25">
      <c r="A52">
        <v>49</v>
      </c>
      <c r="B52" t="s">
        <v>49</v>
      </c>
      <c r="C52" s="21">
        <f t="shared" si="1"/>
        <v>4</v>
      </c>
      <c r="D52" s="21">
        <f t="shared" si="1"/>
        <v>4</v>
      </c>
      <c r="E52" s="21">
        <f t="shared" si="2"/>
        <v>5</v>
      </c>
      <c r="F52" s="21">
        <f t="shared" si="2"/>
        <v>5</v>
      </c>
      <c r="G52" s="21">
        <v>1</v>
      </c>
      <c r="H52" s="21">
        <f t="shared" si="3"/>
        <v>7</v>
      </c>
      <c r="I52" s="21">
        <f t="shared" si="7"/>
        <v>5</v>
      </c>
      <c r="J52" s="21">
        <f t="shared" si="4"/>
        <v>4</v>
      </c>
      <c r="K52" s="21">
        <f t="shared" si="4"/>
        <v>4</v>
      </c>
      <c r="L52" s="21">
        <f t="shared" si="5"/>
        <v>5</v>
      </c>
      <c r="M52" s="21">
        <f t="shared" si="5"/>
        <v>5</v>
      </c>
      <c r="N52" s="21">
        <v>1</v>
      </c>
      <c r="O52" s="21">
        <v>1</v>
      </c>
      <c r="P52" s="21">
        <v>1</v>
      </c>
      <c r="Q52" s="21">
        <f t="shared" si="6"/>
        <v>4</v>
      </c>
      <c r="R52" s="21">
        <f t="shared" si="6"/>
        <v>4</v>
      </c>
      <c r="S52">
        <v>79.423129996868099</v>
      </c>
    </row>
    <row r="53" spans="1:19" x14ac:dyDescent="0.25">
      <c r="A53">
        <v>50</v>
      </c>
      <c r="B53" t="s">
        <v>50</v>
      </c>
      <c r="C53" s="21">
        <f t="shared" si="1"/>
        <v>3</v>
      </c>
      <c r="D53" s="21">
        <f t="shared" si="1"/>
        <v>3</v>
      </c>
      <c r="E53" s="21">
        <f t="shared" si="2"/>
        <v>4</v>
      </c>
      <c r="F53" s="21">
        <f t="shared" si="2"/>
        <v>4</v>
      </c>
      <c r="G53" s="21">
        <v>1</v>
      </c>
      <c r="H53" s="21">
        <f t="shared" si="3"/>
        <v>6</v>
      </c>
      <c r="I53" s="21">
        <f t="shared" si="7"/>
        <v>4</v>
      </c>
      <c r="J53" s="21">
        <f t="shared" si="4"/>
        <v>4</v>
      </c>
      <c r="K53" s="21">
        <f t="shared" si="4"/>
        <v>4</v>
      </c>
      <c r="L53" s="21">
        <f t="shared" si="5"/>
        <v>4</v>
      </c>
      <c r="M53" s="21">
        <f t="shared" si="5"/>
        <v>4</v>
      </c>
      <c r="N53" s="21">
        <v>1</v>
      </c>
      <c r="O53" s="21">
        <v>1</v>
      </c>
      <c r="P53" s="21">
        <v>1</v>
      </c>
      <c r="Q53" s="21">
        <f t="shared" si="6"/>
        <v>4</v>
      </c>
      <c r="R53" s="21">
        <f t="shared" si="6"/>
        <v>4</v>
      </c>
      <c r="S53">
        <v>72.110638642113997</v>
      </c>
    </row>
    <row r="54" spans="1:19" x14ac:dyDescent="0.25">
      <c r="A54">
        <v>51</v>
      </c>
      <c r="B54" t="s">
        <v>51</v>
      </c>
      <c r="C54" s="21">
        <f t="shared" si="1"/>
        <v>4</v>
      </c>
      <c r="D54" s="21">
        <f t="shared" si="1"/>
        <v>4</v>
      </c>
      <c r="E54" s="21">
        <f t="shared" si="2"/>
        <v>5</v>
      </c>
      <c r="F54" s="21">
        <f t="shared" si="2"/>
        <v>5</v>
      </c>
      <c r="G54" s="21">
        <v>1</v>
      </c>
      <c r="H54" s="21">
        <f t="shared" si="3"/>
        <v>7</v>
      </c>
      <c r="I54" s="21">
        <f t="shared" si="7"/>
        <v>5</v>
      </c>
      <c r="J54" s="21">
        <f t="shared" si="4"/>
        <v>5</v>
      </c>
      <c r="K54" s="21">
        <f t="shared" si="4"/>
        <v>5</v>
      </c>
      <c r="L54" s="21">
        <f t="shared" si="5"/>
        <v>5</v>
      </c>
      <c r="M54" s="21">
        <f t="shared" si="5"/>
        <v>5</v>
      </c>
      <c r="N54" s="21">
        <v>1</v>
      </c>
      <c r="O54" s="21">
        <v>1</v>
      </c>
      <c r="P54" s="21">
        <v>1</v>
      </c>
      <c r="Q54" s="21">
        <f t="shared" si="6"/>
        <v>5</v>
      </c>
      <c r="R54" s="21">
        <f t="shared" si="6"/>
        <v>5</v>
      </c>
      <c r="S54">
        <v>94.003882066258797</v>
      </c>
    </row>
    <row r="55" spans="1:19" x14ac:dyDescent="0.25">
      <c r="A55">
        <v>52</v>
      </c>
      <c r="B55" t="s">
        <v>52</v>
      </c>
      <c r="C55" s="21">
        <f t="shared" si="1"/>
        <v>4</v>
      </c>
      <c r="D55" s="21">
        <f t="shared" si="1"/>
        <v>4</v>
      </c>
      <c r="E55" s="21">
        <f t="shared" si="2"/>
        <v>5</v>
      </c>
      <c r="F55" s="21">
        <f t="shared" si="2"/>
        <v>5</v>
      </c>
      <c r="G55" s="21">
        <v>1</v>
      </c>
      <c r="H55" s="21">
        <f t="shared" si="3"/>
        <v>7</v>
      </c>
      <c r="I55" s="21">
        <f t="shared" si="7"/>
        <v>5</v>
      </c>
      <c r="J55" s="21">
        <f t="shared" si="4"/>
        <v>4</v>
      </c>
      <c r="K55" s="21">
        <f t="shared" si="4"/>
        <v>4</v>
      </c>
      <c r="L55" s="21">
        <f t="shared" si="5"/>
        <v>5</v>
      </c>
      <c r="M55" s="21">
        <f t="shared" si="5"/>
        <v>5</v>
      </c>
      <c r="N55" s="21">
        <v>1</v>
      </c>
      <c r="O55" s="21">
        <v>1</v>
      </c>
      <c r="P55" s="21">
        <v>1</v>
      </c>
      <c r="Q55" s="21">
        <f t="shared" si="6"/>
        <v>4</v>
      </c>
      <c r="R55" s="21">
        <f t="shared" si="6"/>
        <v>4</v>
      </c>
      <c r="S55">
        <v>86.119677283547105</v>
      </c>
    </row>
    <row r="56" spans="1:19" x14ac:dyDescent="0.25">
      <c r="A56">
        <v>53</v>
      </c>
      <c r="B56" t="s">
        <v>53</v>
      </c>
      <c r="C56" s="21">
        <f t="shared" si="1"/>
        <v>4</v>
      </c>
      <c r="D56" s="21">
        <f t="shared" si="1"/>
        <v>4</v>
      </c>
      <c r="E56" s="21">
        <f t="shared" si="2"/>
        <v>5</v>
      </c>
      <c r="F56" s="21">
        <f t="shared" si="2"/>
        <v>5</v>
      </c>
      <c r="G56" s="21">
        <v>1</v>
      </c>
      <c r="H56" s="21">
        <f t="shared" si="3"/>
        <v>7</v>
      </c>
      <c r="I56" s="21">
        <f t="shared" si="7"/>
        <v>5</v>
      </c>
      <c r="J56" s="21">
        <f t="shared" si="4"/>
        <v>4</v>
      </c>
      <c r="K56" s="21">
        <f t="shared" si="4"/>
        <v>4</v>
      </c>
      <c r="L56" s="21">
        <f t="shared" si="5"/>
        <v>5</v>
      </c>
      <c r="M56" s="21">
        <f t="shared" si="5"/>
        <v>5</v>
      </c>
      <c r="N56" s="21">
        <v>1</v>
      </c>
      <c r="O56" s="21">
        <v>1</v>
      </c>
      <c r="P56" s="21">
        <v>1</v>
      </c>
      <c r="Q56" s="21">
        <f t="shared" si="6"/>
        <v>4</v>
      </c>
      <c r="R56" s="21">
        <f t="shared" si="6"/>
        <v>4</v>
      </c>
      <c r="S56">
        <v>82.649643767826106</v>
      </c>
    </row>
    <row r="57" spans="1:19" x14ac:dyDescent="0.25">
      <c r="A57">
        <v>54</v>
      </c>
      <c r="B57" t="s">
        <v>54</v>
      </c>
      <c r="C57" s="21">
        <f t="shared" si="1"/>
        <v>4</v>
      </c>
      <c r="D57" s="21">
        <f t="shared" si="1"/>
        <v>4</v>
      </c>
      <c r="E57" s="21">
        <f t="shared" si="2"/>
        <v>5</v>
      </c>
      <c r="F57" s="21">
        <f t="shared" si="2"/>
        <v>5</v>
      </c>
      <c r="G57" s="21">
        <v>1</v>
      </c>
      <c r="H57" s="21">
        <f t="shared" si="3"/>
        <v>7</v>
      </c>
      <c r="I57" s="21">
        <f t="shared" si="7"/>
        <v>5</v>
      </c>
      <c r="J57" s="21">
        <f t="shared" si="4"/>
        <v>5</v>
      </c>
      <c r="K57" s="21">
        <f t="shared" si="4"/>
        <v>5</v>
      </c>
      <c r="L57" s="21">
        <f t="shared" si="5"/>
        <v>5</v>
      </c>
      <c r="M57" s="21">
        <f t="shared" si="5"/>
        <v>5</v>
      </c>
      <c r="N57" s="21">
        <v>1</v>
      </c>
      <c r="O57" s="21">
        <v>1</v>
      </c>
      <c r="P57" s="21">
        <v>1</v>
      </c>
      <c r="Q57" s="21">
        <f t="shared" si="6"/>
        <v>5</v>
      </c>
      <c r="R57" s="21">
        <f t="shared" si="6"/>
        <v>5</v>
      </c>
      <c r="S57">
        <v>96.170332067152998</v>
      </c>
    </row>
    <row r="58" spans="1:19" x14ac:dyDescent="0.25">
      <c r="A58">
        <v>55</v>
      </c>
      <c r="B58" t="s">
        <v>55</v>
      </c>
      <c r="C58" s="21">
        <f t="shared" si="1"/>
        <v>4</v>
      </c>
      <c r="D58" s="21">
        <f t="shared" si="1"/>
        <v>4</v>
      </c>
      <c r="E58" s="21">
        <f t="shared" si="2"/>
        <v>5</v>
      </c>
      <c r="F58" s="21">
        <f t="shared" si="2"/>
        <v>5</v>
      </c>
      <c r="G58" s="21">
        <v>1</v>
      </c>
      <c r="H58" s="21">
        <f t="shared" si="3"/>
        <v>7</v>
      </c>
      <c r="I58" s="21">
        <f t="shared" si="7"/>
        <v>5</v>
      </c>
      <c r="J58" s="21">
        <f t="shared" si="4"/>
        <v>5</v>
      </c>
      <c r="K58" s="21">
        <f t="shared" si="4"/>
        <v>5</v>
      </c>
      <c r="L58" s="21">
        <f t="shared" si="5"/>
        <v>5</v>
      </c>
      <c r="M58" s="21">
        <f t="shared" si="5"/>
        <v>5</v>
      </c>
      <c r="N58" s="21">
        <v>1</v>
      </c>
      <c r="O58" s="21">
        <v>1</v>
      </c>
      <c r="P58" s="21">
        <v>1</v>
      </c>
      <c r="Q58" s="21">
        <f t="shared" si="6"/>
        <v>5</v>
      </c>
      <c r="R58" s="21">
        <f t="shared" si="6"/>
        <v>5</v>
      </c>
      <c r="S58">
        <v>101.119302499348</v>
      </c>
    </row>
    <row r="59" spans="1:19" x14ac:dyDescent="0.25">
      <c r="A59">
        <v>56</v>
      </c>
      <c r="B59" t="s">
        <v>56</v>
      </c>
      <c r="C59" s="21">
        <f t="shared" si="1"/>
        <v>5</v>
      </c>
      <c r="D59" s="21">
        <f t="shared" si="1"/>
        <v>5</v>
      </c>
      <c r="E59" s="21">
        <f t="shared" si="2"/>
        <v>6</v>
      </c>
      <c r="F59" s="21">
        <f t="shared" si="2"/>
        <v>6</v>
      </c>
      <c r="G59" s="21">
        <v>1</v>
      </c>
      <c r="H59" s="21">
        <f t="shared" si="3"/>
        <v>8</v>
      </c>
      <c r="I59" s="21">
        <f t="shared" si="7"/>
        <v>6</v>
      </c>
      <c r="J59" s="21">
        <f t="shared" si="4"/>
        <v>5</v>
      </c>
      <c r="K59" s="21">
        <f t="shared" si="4"/>
        <v>5</v>
      </c>
      <c r="L59" s="21">
        <f t="shared" si="5"/>
        <v>6</v>
      </c>
      <c r="M59" s="21">
        <f t="shared" si="5"/>
        <v>6</v>
      </c>
      <c r="N59" s="21">
        <v>1</v>
      </c>
      <c r="O59" s="21">
        <v>1</v>
      </c>
      <c r="P59" s="21">
        <v>1</v>
      </c>
      <c r="Q59" s="21">
        <f t="shared" si="6"/>
        <v>5</v>
      </c>
      <c r="R59" s="21">
        <f t="shared" si="6"/>
        <v>5</v>
      </c>
      <c r="S59">
        <v>110.70857824982799</v>
      </c>
    </row>
    <row r="60" spans="1:19" x14ac:dyDescent="0.25">
      <c r="A60">
        <v>57</v>
      </c>
      <c r="B60" t="s">
        <v>57</v>
      </c>
      <c r="C60" s="21">
        <f t="shared" si="1"/>
        <v>3</v>
      </c>
      <c r="D60" s="21">
        <f t="shared" si="1"/>
        <v>3</v>
      </c>
      <c r="E60" s="21">
        <f t="shared" si="2"/>
        <v>4</v>
      </c>
      <c r="F60" s="21">
        <f t="shared" si="2"/>
        <v>4</v>
      </c>
      <c r="G60" s="21">
        <v>1</v>
      </c>
      <c r="H60" s="21">
        <f t="shared" si="3"/>
        <v>6</v>
      </c>
      <c r="I60" s="21">
        <f t="shared" si="7"/>
        <v>4</v>
      </c>
      <c r="J60" s="21">
        <f t="shared" si="4"/>
        <v>4</v>
      </c>
      <c r="K60" s="21">
        <f t="shared" si="4"/>
        <v>4</v>
      </c>
      <c r="L60" s="21">
        <f t="shared" si="5"/>
        <v>4</v>
      </c>
      <c r="M60" s="21">
        <f t="shared" si="5"/>
        <v>4</v>
      </c>
      <c r="N60" s="21">
        <v>1</v>
      </c>
      <c r="O60" s="21">
        <v>1</v>
      </c>
      <c r="P60" s="21">
        <v>1</v>
      </c>
      <c r="Q60" s="21">
        <f t="shared" si="6"/>
        <v>4</v>
      </c>
      <c r="R60" s="21">
        <f t="shared" si="6"/>
        <v>4</v>
      </c>
      <c r="S60">
        <v>73.8752847619959</v>
      </c>
    </row>
    <row r="61" spans="1:19" x14ac:dyDescent="0.25">
      <c r="A61">
        <v>58</v>
      </c>
      <c r="B61" t="s">
        <v>58</v>
      </c>
      <c r="C61" s="21">
        <f t="shared" si="1"/>
        <v>4</v>
      </c>
      <c r="D61" s="21">
        <f t="shared" si="1"/>
        <v>4</v>
      </c>
      <c r="E61" s="21">
        <f t="shared" si="2"/>
        <v>5</v>
      </c>
      <c r="F61" s="21">
        <f t="shared" si="2"/>
        <v>5</v>
      </c>
      <c r="G61" s="21">
        <v>1</v>
      </c>
      <c r="H61" s="21">
        <f t="shared" si="3"/>
        <v>7</v>
      </c>
      <c r="I61" s="21">
        <f t="shared" si="7"/>
        <v>5</v>
      </c>
      <c r="J61" s="21">
        <f t="shared" si="4"/>
        <v>4</v>
      </c>
      <c r="K61" s="21">
        <f t="shared" si="4"/>
        <v>4</v>
      </c>
      <c r="L61" s="21">
        <f t="shared" si="5"/>
        <v>5</v>
      </c>
      <c r="M61" s="21">
        <f t="shared" si="5"/>
        <v>5</v>
      </c>
      <c r="N61" s="21">
        <v>1</v>
      </c>
      <c r="O61" s="21">
        <v>1</v>
      </c>
      <c r="P61" s="21">
        <v>1</v>
      </c>
      <c r="Q61" s="21">
        <f t="shared" si="6"/>
        <v>4</v>
      </c>
      <c r="R61" s="21">
        <f t="shared" si="6"/>
        <v>4</v>
      </c>
      <c r="S61">
        <v>89.610514976864707</v>
      </c>
    </row>
    <row r="62" spans="1:19" x14ac:dyDescent="0.25">
      <c r="A62">
        <v>59</v>
      </c>
      <c r="B62" t="s">
        <v>59</v>
      </c>
      <c r="C62" s="21">
        <f t="shared" si="1"/>
        <v>5</v>
      </c>
      <c r="D62" s="21">
        <f t="shared" si="1"/>
        <v>5</v>
      </c>
      <c r="E62" s="21">
        <f t="shared" si="2"/>
        <v>6</v>
      </c>
      <c r="F62" s="21">
        <f t="shared" si="2"/>
        <v>6</v>
      </c>
      <c r="G62" s="21">
        <v>1</v>
      </c>
      <c r="H62" s="21">
        <f t="shared" si="3"/>
        <v>8</v>
      </c>
      <c r="I62" s="21">
        <f t="shared" si="7"/>
        <v>6</v>
      </c>
      <c r="J62" s="21">
        <f t="shared" si="4"/>
        <v>5</v>
      </c>
      <c r="K62" s="21">
        <f t="shared" si="4"/>
        <v>5</v>
      </c>
      <c r="L62" s="21">
        <f t="shared" si="5"/>
        <v>6</v>
      </c>
      <c r="M62" s="21">
        <f t="shared" si="5"/>
        <v>6</v>
      </c>
      <c r="N62" s="21">
        <v>1</v>
      </c>
      <c r="O62" s="21">
        <v>1</v>
      </c>
      <c r="P62" s="21">
        <v>1</v>
      </c>
      <c r="Q62" s="21">
        <f t="shared" si="6"/>
        <v>5</v>
      </c>
      <c r="R62" s="21">
        <f t="shared" si="6"/>
        <v>5</v>
      </c>
      <c r="S62">
        <v>107.27140322999399</v>
      </c>
    </row>
    <row r="63" spans="1:19" x14ac:dyDescent="0.25">
      <c r="A63">
        <v>60</v>
      </c>
      <c r="B63" t="s">
        <v>60</v>
      </c>
      <c r="C63" s="21">
        <f t="shared" si="1"/>
        <v>4</v>
      </c>
      <c r="D63" s="21">
        <f t="shared" si="1"/>
        <v>4</v>
      </c>
      <c r="E63" s="21">
        <f t="shared" si="2"/>
        <v>5</v>
      </c>
      <c r="F63" s="21">
        <f t="shared" si="2"/>
        <v>5</v>
      </c>
      <c r="G63" s="21">
        <v>1</v>
      </c>
      <c r="H63" s="21">
        <f t="shared" si="3"/>
        <v>7</v>
      </c>
      <c r="I63" s="21">
        <f t="shared" si="7"/>
        <v>5</v>
      </c>
      <c r="J63" s="21">
        <f t="shared" si="4"/>
        <v>4</v>
      </c>
      <c r="K63" s="21">
        <f t="shared" si="4"/>
        <v>4</v>
      </c>
      <c r="L63" s="21">
        <f t="shared" si="5"/>
        <v>5</v>
      </c>
      <c r="M63" s="21">
        <f t="shared" si="5"/>
        <v>5</v>
      </c>
      <c r="N63" s="21">
        <v>1</v>
      </c>
      <c r="O63" s="21">
        <v>1</v>
      </c>
      <c r="P63" s="21">
        <v>1</v>
      </c>
      <c r="Q63" s="21">
        <f t="shared" si="6"/>
        <v>4</v>
      </c>
      <c r="R63" s="21">
        <f t="shared" si="6"/>
        <v>4</v>
      </c>
      <c r="S63">
        <v>77.283272298176996</v>
      </c>
    </row>
    <row r="64" spans="1:19" x14ac:dyDescent="0.25">
      <c r="A64">
        <v>61</v>
      </c>
      <c r="B64" t="s">
        <v>61</v>
      </c>
      <c r="C64" s="21">
        <f t="shared" si="1"/>
        <v>4</v>
      </c>
      <c r="D64" s="21">
        <f t="shared" si="1"/>
        <v>4</v>
      </c>
      <c r="E64" s="21">
        <f t="shared" si="2"/>
        <v>5</v>
      </c>
      <c r="F64" s="21">
        <f t="shared" si="2"/>
        <v>5</v>
      </c>
      <c r="G64" s="21">
        <v>1</v>
      </c>
      <c r="H64" s="21">
        <f t="shared" si="3"/>
        <v>7</v>
      </c>
      <c r="I64" s="21">
        <f t="shared" si="7"/>
        <v>5</v>
      </c>
      <c r="J64" s="21">
        <f t="shared" si="4"/>
        <v>4</v>
      </c>
      <c r="K64" s="21">
        <f t="shared" si="4"/>
        <v>4</v>
      </c>
      <c r="L64" s="21">
        <f t="shared" si="5"/>
        <v>5</v>
      </c>
      <c r="M64" s="21">
        <f t="shared" si="5"/>
        <v>5</v>
      </c>
      <c r="N64" s="21">
        <v>1</v>
      </c>
      <c r="O64" s="21">
        <v>1</v>
      </c>
      <c r="P64" s="21">
        <v>1</v>
      </c>
      <c r="Q64" s="21">
        <f t="shared" si="6"/>
        <v>4</v>
      </c>
      <c r="R64" s="21">
        <f t="shared" si="6"/>
        <v>4</v>
      </c>
      <c r="S64">
        <v>77.159214182796603</v>
      </c>
    </row>
    <row r="65" spans="1:19" x14ac:dyDescent="0.25">
      <c r="A65">
        <v>62</v>
      </c>
      <c r="B65" t="s">
        <v>62</v>
      </c>
      <c r="C65" s="21">
        <f t="shared" si="1"/>
        <v>3</v>
      </c>
      <c r="D65" s="21">
        <f t="shared" si="1"/>
        <v>3</v>
      </c>
      <c r="E65" s="21">
        <f t="shared" si="2"/>
        <v>4</v>
      </c>
      <c r="F65" s="21">
        <f t="shared" si="2"/>
        <v>4</v>
      </c>
      <c r="G65" s="21">
        <v>1</v>
      </c>
      <c r="H65" s="21">
        <f t="shared" si="3"/>
        <v>6</v>
      </c>
      <c r="I65" s="21">
        <f t="shared" si="7"/>
        <v>4</v>
      </c>
      <c r="J65" s="21">
        <f t="shared" si="4"/>
        <v>3</v>
      </c>
      <c r="K65" s="21">
        <f t="shared" si="4"/>
        <v>3</v>
      </c>
      <c r="L65" s="21">
        <f t="shared" si="5"/>
        <v>4</v>
      </c>
      <c r="M65" s="21">
        <f t="shared" si="5"/>
        <v>4</v>
      </c>
      <c r="N65" s="21">
        <v>1</v>
      </c>
      <c r="O65" s="21">
        <v>1</v>
      </c>
      <c r="P65" s="21">
        <v>1</v>
      </c>
      <c r="Q65" s="21">
        <f t="shared" si="6"/>
        <v>3</v>
      </c>
      <c r="R65" s="21">
        <f t="shared" si="6"/>
        <v>3</v>
      </c>
      <c r="S65">
        <v>51.705654432188801</v>
      </c>
    </row>
    <row r="66" spans="1:19" x14ac:dyDescent="0.25">
      <c r="A66">
        <v>63</v>
      </c>
      <c r="B66" t="s">
        <v>63</v>
      </c>
      <c r="C66" s="21">
        <f t="shared" si="1"/>
        <v>4</v>
      </c>
      <c r="D66" s="21">
        <f t="shared" si="1"/>
        <v>4</v>
      </c>
      <c r="E66" s="21">
        <f t="shared" si="2"/>
        <v>5</v>
      </c>
      <c r="F66" s="21">
        <f t="shared" si="2"/>
        <v>5</v>
      </c>
      <c r="G66" s="21">
        <v>1</v>
      </c>
      <c r="H66" s="21">
        <f t="shared" si="3"/>
        <v>7</v>
      </c>
      <c r="I66" s="21">
        <f t="shared" si="7"/>
        <v>5</v>
      </c>
      <c r="J66" s="21">
        <f t="shared" si="4"/>
        <v>5</v>
      </c>
      <c r="K66" s="21">
        <f t="shared" si="4"/>
        <v>5</v>
      </c>
      <c r="L66" s="21">
        <f t="shared" si="5"/>
        <v>5</v>
      </c>
      <c r="M66" s="21">
        <f t="shared" si="5"/>
        <v>5</v>
      </c>
      <c r="N66" s="21">
        <v>1</v>
      </c>
      <c r="O66" s="21">
        <v>1</v>
      </c>
      <c r="P66" s="21">
        <v>1</v>
      </c>
      <c r="Q66" s="21">
        <f t="shared" si="6"/>
        <v>5</v>
      </c>
      <c r="R66" s="21">
        <f t="shared" si="6"/>
        <v>5</v>
      </c>
      <c r="S66">
        <v>94.225594260475802</v>
      </c>
    </row>
    <row r="67" spans="1:19" x14ac:dyDescent="0.25">
      <c r="A67">
        <v>64</v>
      </c>
      <c r="B67" t="s">
        <v>64</v>
      </c>
      <c r="C67" s="21">
        <f t="shared" si="1"/>
        <v>3</v>
      </c>
      <c r="D67" s="21">
        <f t="shared" si="1"/>
        <v>3</v>
      </c>
      <c r="E67" s="21">
        <f t="shared" si="2"/>
        <v>4</v>
      </c>
      <c r="F67" s="21">
        <f t="shared" si="2"/>
        <v>4</v>
      </c>
      <c r="G67" s="21">
        <v>1</v>
      </c>
      <c r="H67" s="21">
        <f t="shared" si="3"/>
        <v>6</v>
      </c>
      <c r="I67" s="21">
        <f t="shared" si="7"/>
        <v>4</v>
      </c>
      <c r="J67" s="21">
        <f t="shared" si="4"/>
        <v>3</v>
      </c>
      <c r="K67" s="21">
        <f t="shared" si="4"/>
        <v>3</v>
      </c>
      <c r="L67" s="21">
        <f t="shared" si="5"/>
        <v>4</v>
      </c>
      <c r="M67" s="21">
        <f t="shared" si="5"/>
        <v>4</v>
      </c>
      <c r="N67" s="21">
        <v>1</v>
      </c>
      <c r="O67" s="21">
        <v>1</v>
      </c>
      <c r="P67" s="21">
        <v>1</v>
      </c>
      <c r="Q67" s="21">
        <f t="shared" si="6"/>
        <v>3</v>
      </c>
      <c r="R67" s="21">
        <f t="shared" si="6"/>
        <v>3</v>
      </c>
      <c r="S67">
        <v>48.842248611450202</v>
      </c>
    </row>
    <row r="68" spans="1:19" x14ac:dyDescent="0.25">
      <c r="A68">
        <v>65</v>
      </c>
      <c r="B68" t="s">
        <v>65</v>
      </c>
      <c r="C68" s="21">
        <f t="shared" si="1"/>
        <v>4</v>
      </c>
      <c r="D68" s="21">
        <f t="shared" si="1"/>
        <v>4</v>
      </c>
      <c r="E68" s="21">
        <f t="shared" si="2"/>
        <v>5</v>
      </c>
      <c r="F68" s="21">
        <f t="shared" si="2"/>
        <v>5</v>
      </c>
      <c r="G68" s="21">
        <v>1</v>
      </c>
      <c r="H68" s="21">
        <f t="shared" si="3"/>
        <v>7</v>
      </c>
      <c r="I68" s="21">
        <f t="shared" si="7"/>
        <v>5</v>
      </c>
      <c r="J68" s="21">
        <f t="shared" si="4"/>
        <v>5</v>
      </c>
      <c r="K68" s="21">
        <f t="shared" si="4"/>
        <v>5</v>
      </c>
      <c r="L68" s="21">
        <f t="shared" si="5"/>
        <v>5</v>
      </c>
      <c r="M68" s="21">
        <f t="shared" si="5"/>
        <v>5</v>
      </c>
      <c r="N68" s="21">
        <v>1</v>
      </c>
      <c r="O68" s="21">
        <v>1</v>
      </c>
      <c r="P68" s="21">
        <v>1</v>
      </c>
      <c r="Q68" s="21">
        <f t="shared" si="6"/>
        <v>5</v>
      </c>
      <c r="R68" s="21">
        <f t="shared" si="6"/>
        <v>5</v>
      </c>
      <c r="S68">
        <v>100.50181753328501</v>
      </c>
    </row>
    <row r="69" spans="1:19" x14ac:dyDescent="0.25">
      <c r="A69">
        <v>66</v>
      </c>
      <c r="B69" t="s">
        <v>66</v>
      </c>
      <c r="C69" s="21">
        <f t="shared" ref="C69:D100" si="8">(ROUND((($S69+0)/30.4),0)+1)</f>
        <v>2</v>
      </c>
      <c r="D69" s="21">
        <f t="shared" si="8"/>
        <v>2</v>
      </c>
      <c r="E69" s="21">
        <f t="shared" ref="E69:F100" si="9">(ROUND((($S69+30)/30.4),0)+1)</f>
        <v>3</v>
      </c>
      <c r="F69" s="21">
        <f t="shared" si="9"/>
        <v>3</v>
      </c>
      <c r="G69" s="21">
        <v>1</v>
      </c>
      <c r="H69" s="21">
        <f t="shared" ref="H69:H132" si="10">(ROUND((($S69+30)/30.4),0)+3)</f>
        <v>5</v>
      </c>
      <c r="I69" s="21">
        <f t="shared" ref="I69:I132" si="11">(ROUND((($S69+30)/30.4),0)+1)</f>
        <v>3</v>
      </c>
      <c r="J69" s="21">
        <f t="shared" ref="J69:K100" si="12">(ROUND((($S69+14)/30.4),0)+1)</f>
        <v>3</v>
      </c>
      <c r="K69" s="21">
        <f t="shared" si="12"/>
        <v>3</v>
      </c>
      <c r="L69" s="21">
        <f t="shared" ref="L69:M100" si="13">(ROUND((($S69+30)/30.4),0)+1)</f>
        <v>3</v>
      </c>
      <c r="M69" s="21">
        <f t="shared" si="13"/>
        <v>3</v>
      </c>
      <c r="N69" s="21">
        <v>1</v>
      </c>
      <c r="O69" s="21">
        <v>1</v>
      </c>
      <c r="P69" s="21">
        <v>1</v>
      </c>
      <c r="Q69" s="21">
        <f t="shared" ref="Q69:R100" si="14">(ROUND((($S69+14)/30.4),0)+1)</f>
        <v>3</v>
      </c>
      <c r="R69" s="21">
        <f t="shared" si="14"/>
        <v>3</v>
      </c>
      <c r="S69">
        <v>35.7879039193121</v>
      </c>
    </row>
    <row r="70" spans="1:19" x14ac:dyDescent="0.25">
      <c r="A70">
        <v>67</v>
      </c>
      <c r="B70" t="s">
        <v>67</v>
      </c>
      <c r="C70" s="21">
        <f t="shared" si="8"/>
        <v>4</v>
      </c>
      <c r="D70" s="21">
        <f t="shared" si="8"/>
        <v>4</v>
      </c>
      <c r="E70" s="21">
        <f t="shared" si="9"/>
        <v>5</v>
      </c>
      <c r="F70" s="21">
        <f t="shared" si="9"/>
        <v>5</v>
      </c>
      <c r="G70" s="21">
        <v>1</v>
      </c>
      <c r="H70" s="21">
        <f t="shared" si="10"/>
        <v>7</v>
      </c>
      <c r="I70" s="21">
        <f t="shared" si="11"/>
        <v>5</v>
      </c>
      <c r="J70" s="21">
        <f t="shared" si="12"/>
        <v>4</v>
      </c>
      <c r="K70" s="21">
        <f t="shared" si="12"/>
        <v>4</v>
      </c>
      <c r="L70" s="21">
        <f t="shared" si="13"/>
        <v>5</v>
      </c>
      <c r="M70" s="21">
        <f t="shared" si="13"/>
        <v>5</v>
      </c>
      <c r="N70" s="21">
        <v>1</v>
      </c>
      <c r="O70" s="21">
        <v>1</v>
      </c>
      <c r="P70" s="21">
        <v>1</v>
      </c>
      <c r="Q70" s="21">
        <f t="shared" si="14"/>
        <v>4</v>
      </c>
      <c r="R70" s="21">
        <f t="shared" si="14"/>
        <v>4</v>
      </c>
      <c r="S70">
        <v>81.538092942671298</v>
      </c>
    </row>
    <row r="71" spans="1:19" x14ac:dyDescent="0.25">
      <c r="A71">
        <v>68</v>
      </c>
      <c r="B71" t="s">
        <v>68</v>
      </c>
      <c r="C71" s="21">
        <f t="shared" si="8"/>
        <v>4</v>
      </c>
      <c r="D71" s="21">
        <f t="shared" si="8"/>
        <v>4</v>
      </c>
      <c r="E71" s="21">
        <f t="shared" si="9"/>
        <v>5</v>
      </c>
      <c r="F71" s="21">
        <f t="shared" si="9"/>
        <v>5</v>
      </c>
      <c r="G71" s="21">
        <v>1</v>
      </c>
      <c r="H71" s="21">
        <f t="shared" si="10"/>
        <v>7</v>
      </c>
      <c r="I71" s="21">
        <f t="shared" si="11"/>
        <v>5</v>
      </c>
      <c r="J71" s="21">
        <f t="shared" si="12"/>
        <v>4</v>
      </c>
      <c r="K71" s="21">
        <f t="shared" si="12"/>
        <v>4</v>
      </c>
      <c r="L71" s="21">
        <f t="shared" si="13"/>
        <v>5</v>
      </c>
      <c r="M71" s="21">
        <f t="shared" si="13"/>
        <v>5</v>
      </c>
      <c r="N71" s="21">
        <v>1</v>
      </c>
      <c r="O71" s="21">
        <v>1</v>
      </c>
      <c r="P71" s="21">
        <v>1</v>
      </c>
      <c r="Q71" s="21">
        <f t="shared" si="14"/>
        <v>4</v>
      </c>
      <c r="R71" s="21">
        <f t="shared" si="14"/>
        <v>4</v>
      </c>
      <c r="S71">
        <v>86.097424163818303</v>
      </c>
    </row>
    <row r="72" spans="1:19" x14ac:dyDescent="0.25">
      <c r="A72">
        <v>69</v>
      </c>
      <c r="B72" t="s">
        <v>69</v>
      </c>
      <c r="C72" s="21">
        <f t="shared" si="8"/>
        <v>4</v>
      </c>
      <c r="D72" s="21">
        <f t="shared" si="8"/>
        <v>4</v>
      </c>
      <c r="E72" s="21">
        <f t="shared" si="9"/>
        <v>5</v>
      </c>
      <c r="F72" s="21">
        <f t="shared" si="9"/>
        <v>5</v>
      </c>
      <c r="G72" s="21">
        <v>1</v>
      </c>
      <c r="H72" s="21">
        <f t="shared" si="10"/>
        <v>7</v>
      </c>
      <c r="I72" s="21">
        <f t="shared" si="11"/>
        <v>5</v>
      </c>
      <c r="J72" s="21">
        <f t="shared" si="12"/>
        <v>4</v>
      </c>
      <c r="K72" s="21">
        <f t="shared" si="12"/>
        <v>4</v>
      </c>
      <c r="L72" s="21">
        <f t="shared" si="13"/>
        <v>5</v>
      </c>
      <c r="M72" s="21">
        <f t="shared" si="13"/>
        <v>5</v>
      </c>
      <c r="N72" s="21">
        <v>1</v>
      </c>
      <c r="O72" s="21">
        <v>1</v>
      </c>
      <c r="P72" s="21">
        <v>1</v>
      </c>
      <c r="Q72" s="21">
        <f t="shared" si="14"/>
        <v>4</v>
      </c>
      <c r="R72" s="21">
        <f t="shared" si="14"/>
        <v>4</v>
      </c>
      <c r="S72">
        <v>77.532544434300704</v>
      </c>
    </row>
    <row r="73" spans="1:19" x14ac:dyDescent="0.25">
      <c r="A73">
        <v>70</v>
      </c>
      <c r="B73" t="s">
        <v>70</v>
      </c>
      <c r="C73" s="21">
        <f t="shared" si="8"/>
        <v>3</v>
      </c>
      <c r="D73" s="21">
        <f t="shared" si="8"/>
        <v>3</v>
      </c>
      <c r="E73" s="21">
        <f t="shared" si="9"/>
        <v>4</v>
      </c>
      <c r="F73" s="21">
        <f t="shared" si="9"/>
        <v>4</v>
      </c>
      <c r="G73" s="21">
        <v>1</v>
      </c>
      <c r="H73" s="21">
        <f t="shared" si="10"/>
        <v>6</v>
      </c>
      <c r="I73" s="21">
        <f t="shared" si="11"/>
        <v>4</v>
      </c>
      <c r="J73" s="21">
        <f t="shared" si="12"/>
        <v>4</v>
      </c>
      <c r="K73" s="21">
        <f t="shared" si="12"/>
        <v>4</v>
      </c>
      <c r="L73" s="21">
        <f t="shared" si="13"/>
        <v>4</v>
      </c>
      <c r="M73" s="21">
        <f t="shared" si="13"/>
        <v>4</v>
      </c>
      <c r="N73" s="21">
        <v>1</v>
      </c>
      <c r="O73" s="21">
        <v>1</v>
      </c>
      <c r="P73" s="21">
        <v>1</v>
      </c>
      <c r="Q73" s="21">
        <f t="shared" si="14"/>
        <v>4</v>
      </c>
      <c r="R73" s="21">
        <f t="shared" si="14"/>
        <v>4</v>
      </c>
      <c r="S73">
        <v>71.621250045633801</v>
      </c>
    </row>
    <row r="74" spans="1:19" x14ac:dyDescent="0.25">
      <c r="A74">
        <v>71</v>
      </c>
      <c r="B74" t="s">
        <v>71</v>
      </c>
      <c r="C74" s="21">
        <f t="shared" si="8"/>
        <v>4</v>
      </c>
      <c r="D74" s="21">
        <f t="shared" si="8"/>
        <v>4</v>
      </c>
      <c r="E74" s="21">
        <f t="shared" si="9"/>
        <v>5</v>
      </c>
      <c r="F74" s="21">
        <f t="shared" si="9"/>
        <v>5</v>
      </c>
      <c r="G74" s="21">
        <v>1</v>
      </c>
      <c r="H74" s="21">
        <f t="shared" si="10"/>
        <v>7</v>
      </c>
      <c r="I74" s="21">
        <f t="shared" si="11"/>
        <v>5</v>
      </c>
      <c r="J74" s="21">
        <f t="shared" si="12"/>
        <v>4</v>
      </c>
      <c r="K74" s="21">
        <f t="shared" si="12"/>
        <v>4</v>
      </c>
      <c r="L74" s="21">
        <f t="shared" si="13"/>
        <v>5</v>
      </c>
      <c r="M74" s="21">
        <f t="shared" si="13"/>
        <v>5</v>
      </c>
      <c r="N74" s="21">
        <v>1</v>
      </c>
      <c r="O74" s="21">
        <v>1</v>
      </c>
      <c r="P74" s="21">
        <v>1</v>
      </c>
      <c r="Q74" s="21">
        <f t="shared" si="14"/>
        <v>4</v>
      </c>
      <c r="R74" s="21">
        <f t="shared" si="14"/>
        <v>4</v>
      </c>
      <c r="S74">
        <v>92.044692217293402</v>
      </c>
    </row>
    <row r="75" spans="1:19" x14ac:dyDescent="0.25">
      <c r="A75">
        <v>72</v>
      </c>
      <c r="B75" t="s">
        <v>72</v>
      </c>
      <c r="C75" s="21">
        <f t="shared" si="8"/>
        <v>4</v>
      </c>
      <c r="D75" s="21">
        <f t="shared" si="8"/>
        <v>4</v>
      </c>
      <c r="E75" s="21">
        <f t="shared" si="9"/>
        <v>5</v>
      </c>
      <c r="F75" s="21">
        <f t="shared" si="9"/>
        <v>5</v>
      </c>
      <c r="G75" s="21">
        <v>1</v>
      </c>
      <c r="H75" s="21">
        <f t="shared" si="10"/>
        <v>7</v>
      </c>
      <c r="I75" s="21">
        <f t="shared" si="11"/>
        <v>5</v>
      </c>
      <c r="J75" s="21">
        <f t="shared" si="12"/>
        <v>4</v>
      </c>
      <c r="K75" s="21">
        <f t="shared" si="12"/>
        <v>4</v>
      </c>
      <c r="L75" s="21">
        <f t="shared" si="13"/>
        <v>5</v>
      </c>
      <c r="M75" s="21">
        <f t="shared" si="13"/>
        <v>5</v>
      </c>
      <c r="N75" s="21">
        <v>1</v>
      </c>
      <c r="O75" s="21">
        <v>1</v>
      </c>
      <c r="P75" s="21">
        <v>1</v>
      </c>
      <c r="Q75" s="21">
        <f t="shared" si="14"/>
        <v>4</v>
      </c>
      <c r="R75" s="21">
        <f t="shared" si="14"/>
        <v>4</v>
      </c>
      <c r="S75">
        <v>77.734826918571201</v>
      </c>
    </row>
    <row r="76" spans="1:19" x14ac:dyDescent="0.25">
      <c r="A76">
        <v>73</v>
      </c>
      <c r="B76" t="s">
        <v>73</v>
      </c>
      <c r="C76" s="21">
        <f t="shared" si="8"/>
        <v>3</v>
      </c>
      <c r="D76" s="21">
        <f t="shared" si="8"/>
        <v>3</v>
      </c>
      <c r="E76" s="21">
        <f t="shared" si="9"/>
        <v>4</v>
      </c>
      <c r="F76" s="21">
        <f t="shared" si="9"/>
        <v>4</v>
      </c>
      <c r="G76" s="21">
        <v>1</v>
      </c>
      <c r="H76" s="21">
        <f t="shared" si="10"/>
        <v>6</v>
      </c>
      <c r="I76" s="21">
        <f t="shared" si="11"/>
        <v>4</v>
      </c>
      <c r="J76" s="21">
        <f t="shared" si="12"/>
        <v>4</v>
      </c>
      <c r="K76" s="21">
        <f t="shared" si="12"/>
        <v>4</v>
      </c>
      <c r="L76" s="21">
        <f t="shared" si="13"/>
        <v>4</v>
      </c>
      <c r="M76" s="21">
        <f t="shared" si="13"/>
        <v>4</v>
      </c>
      <c r="N76" s="21">
        <v>1</v>
      </c>
      <c r="O76" s="21">
        <v>1</v>
      </c>
      <c r="P76" s="21">
        <v>1</v>
      </c>
      <c r="Q76" s="21">
        <f t="shared" si="14"/>
        <v>4</v>
      </c>
      <c r="R76" s="21">
        <f t="shared" si="14"/>
        <v>4</v>
      </c>
      <c r="S76">
        <v>65.454441937533304</v>
      </c>
    </row>
    <row r="77" spans="1:19" x14ac:dyDescent="0.25">
      <c r="A77">
        <v>74</v>
      </c>
      <c r="B77" t="s">
        <v>74</v>
      </c>
      <c r="C77" s="21">
        <f t="shared" si="8"/>
        <v>4</v>
      </c>
      <c r="D77" s="21">
        <f t="shared" si="8"/>
        <v>4</v>
      </c>
      <c r="E77" s="21">
        <f t="shared" si="9"/>
        <v>5</v>
      </c>
      <c r="F77" s="21">
        <f t="shared" si="9"/>
        <v>5</v>
      </c>
      <c r="G77" s="21">
        <v>1</v>
      </c>
      <c r="H77" s="21">
        <f t="shared" si="10"/>
        <v>7</v>
      </c>
      <c r="I77" s="21">
        <f t="shared" si="11"/>
        <v>5</v>
      </c>
      <c r="J77" s="21">
        <f t="shared" si="12"/>
        <v>4</v>
      </c>
      <c r="K77" s="21">
        <f t="shared" si="12"/>
        <v>4</v>
      </c>
      <c r="L77" s="21">
        <f t="shared" si="13"/>
        <v>5</v>
      </c>
      <c r="M77" s="21">
        <f t="shared" si="13"/>
        <v>5</v>
      </c>
      <c r="N77" s="21">
        <v>1</v>
      </c>
      <c r="O77" s="21">
        <v>1</v>
      </c>
      <c r="P77" s="21">
        <v>1</v>
      </c>
      <c r="Q77" s="21">
        <f t="shared" si="14"/>
        <v>4</v>
      </c>
      <c r="R77" s="21">
        <f t="shared" si="14"/>
        <v>4</v>
      </c>
      <c r="S77">
        <v>78.327880118657106</v>
      </c>
    </row>
    <row r="78" spans="1:19" x14ac:dyDescent="0.25">
      <c r="A78">
        <v>75</v>
      </c>
      <c r="B78" t="s">
        <v>75</v>
      </c>
      <c r="C78" s="21">
        <f t="shared" si="8"/>
        <v>3</v>
      </c>
      <c r="D78" s="21">
        <f t="shared" si="8"/>
        <v>3</v>
      </c>
      <c r="E78" s="21">
        <f t="shared" si="9"/>
        <v>4</v>
      </c>
      <c r="F78" s="21">
        <f t="shared" si="9"/>
        <v>4</v>
      </c>
      <c r="G78" s="21">
        <v>1</v>
      </c>
      <c r="H78" s="21">
        <f t="shared" si="10"/>
        <v>6</v>
      </c>
      <c r="I78" s="21">
        <f t="shared" si="11"/>
        <v>4</v>
      </c>
      <c r="J78" s="21">
        <f t="shared" si="12"/>
        <v>3</v>
      </c>
      <c r="K78" s="21">
        <f t="shared" si="12"/>
        <v>3</v>
      </c>
      <c r="L78" s="21">
        <f t="shared" si="13"/>
        <v>4</v>
      </c>
      <c r="M78" s="21">
        <f t="shared" si="13"/>
        <v>4</v>
      </c>
      <c r="N78" s="21">
        <v>1</v>
      </c>
      <c r="O78" s="21">
        <v>1</v>
      </c>
      <c r="P78" s="21">
        <v>1</v>
      </c>
      <c r="Q78" s="21">
        <f t="shared" si="14"/>
        <v>3</v>
      </c>
      <c r="R78" s="21">
        <f t="shared" si="14"/>
        <v>3</v>
      </c>
      <c r="S78">
        <v>59.3816919153386</v>
      </c>
    </row>
    <row r="79" spans="1:19" x14ac:dyDescent="0.25">
      <c r="A79">
        <v>76</v>
      </c>
      <c r="B79" t="s">
        <v>76</v>
      </c>
      <c r="C79" s="21">
        <f t="shared" si="8"/>
        <v>4</v>
      </c>
      <c r="D79" s="21">
        <f t="shared" si="8"/>
        <v>4</v>
      </c>
      <c r="E79" s="21">
        <f t="shared" si="9"/>
        <v>5</v>
      </c>
      <c r="F79" s="21">
        <f t="shared" si="9"/>
        <v>5</v>
      </c>
      <c r="G79" s="21">
        <v>1</v>
      </c>
      <c r="H79" s="21">
        <f t="shared" si="10"/>
        <v>7</v>
      </c>
      <c r="I79" s="21">
        <f t="shared" si="11"/>
        <v>5</v>
      </c>
      <c r="J79" s="21">
        <f t="shared" si="12"/>
        <v>4</v>
      </c>
      <c r="K79" s="21">
        <f t="shared" si="12"/>
        <v>4</v>
      </c>
      <c r="L79" s="21">
        <f t="shared" si="13"/>
        <v>5</v>
      </c>
      <c r="M79" s="21">
        <f t="shared" si="13"/>
        <v>5</v>
      </c>
      <c r="N79" s="21">
        <v>1</v>
      </c>
      <c r="O79" s="21">
        <v>1</v>
      </c>
      <c r="P79" s="21">
        <v>1</v>
      </c>
      <c r="Q79" s="21">
        <f t="shared" si="14"/>
        <v>4</v>
      </c>
      <c r="R79" s="21">
        <f t="shared" si="14"/>
        <v>4</v>
      </c>
      <c r="S79">
        <v>87.749882202148299</v>
      </c>
    </row>
    <row r="80" spans="1:19" x14ac:dyDescent="0.25">
      <c r="A80">
        <v>77</v>
      </c>
      <c r="B80" t="s">
        <v>77</v>
      </c>
      <c r="C80" s="21">
        <f t="shared" si="8"/>
        <v>4</v>
      </c>
      <c r="D80" s="21">
        <f t="shared" si="8"/>
        <v>4</v>
      </c>
      <c r="E80" s="21">
        <f t="shared" si="9"/>
        <v>5</v>
      </c>
      <c r="F80" s="21">
        <f t="shared" si="9"/>
        <v>5</v>
      </c>
      <c r="G80" s="21">
        <v>1</v>
      </c>
      <c r="H80" s="21">
        <f t="shared" si="10"/>
        <v>7</v>
      </c>
      <c r="I80" s="21">
        <f t="shared" si="11"/>
        <v>5</v>
      </c>
      <c r="J80" s="21">
        <f t="shared" si="12"/>
        <v>5</v>
      </c>
      <c r="K80" s="21">
        <f t="shared" si="12"/>
        <v>5</v>
      </c>
      <c r="L80" s="21">
        <f t="shared" si="13"/>
        <v>5</v>
      </c>
      <c r="M80" s="21">
        <f t="shared" si="13"/>
        <v>5</v>
      </c>
      <c r="N80" s="21">
        <v>1</v>
      </c>
      <c r="O80" s="21">
        <v>1</v>
      </c>
      <c r="P80" s="21">
        <v>1</v>
      </c>
      <c r="Q80" s="21">
        <f t="shared" si="14"/>
        <v>5</v>
      </c>
      <c r="R80" s="21">
        <f t="shared" si="14"/>
        <v>5</v>
      </c>
      <c r="S80">
        <v>99.361419261585496</v>
      </c>
    </row>
    <row r="81" spans="1:19" x14ac:dyDescent="0.25">
      <c r="A81">
        <v>78</v>
      </c>
      <c r="B81" t="s">
        <v>78</v>
      </c>
      <c r="C81" s="21">
        <f t="shared" si="8"/>
        <v>4</v>
      </c>
      <c r="D81" s="21">
        <f t="shared" si="8"/>
        <v>4</v>
      </c>
      <c r="E81" s="21">
        <f t="shared" si="9"/>
        <v>5</v>
      </c>
      <c r="F81" s="21">
        <f t="shared" si="9"/>
        <v>5</v>
      </c>
      <c r="G81" s="21">
        <v>1</v>
      </c>
      <c r="H81" s="21">
        <f t="shared" si="10"/>
        <v>7</v>
      </c>
      <c r="I81" s="21">
        <f t="shared" si="11"/>
        <v>5</v>
      </c>
      <c r="J81" s="21">
        <f t="shared" si="12"/>
        <v>4</v>
      </c>
      <c r="K81" s="21">
        <f t="shared" si="12"/>
        <v>4</v>
      </c>
      <c r="L81" s="21">
        <f t="shared" si="13"/>
        <v>5</v>
      </c>
      <c r="M81" s="21">
        <f t="shared" si="13"/>
        <v>5</v>
      </c>
      <c r="N81" s="21">
        <v>1</v>
      </c>
      <c r="O81" s="21">
        <v>1</v>
      </c>
      <c r="P81" s="21">
        <v>1</v>
      </c>
      <c r="Q81" s="21">
        <f t="shared" si="14"/>
        <v>4</v>
      </c>
      <c r="R81" s="21">
        <f t="shared" si="14"/>
        <v>4</v>
      </c>
      <c r="S81">
        <v>90.251397744203203</v>
      </c>
    </row>
    <row r="82" spans="1:19" x14ac:dyDescent="0.25">
      <c r="A82">
        <v>79</v>
      </c>
      <c r="B82" t="s">
        <v>79</v>
      </c>
      <c r="C82" s="21">
        <f t="shared" si="8"/>
        <v>3</v>
      </c>
      <c r="D82" s="21">
        <f t="shared" si="8"/>
        <v>3</v>
      </c>
      <c r="E82" s="21">
        <f t="shared" si="9"/>
        <v>4</v>
      </c>
      <c r="F82" s="21">
        <f t="shared" si="9"/>
        <v>4</v>
      </c>
      <c r="G82" s="21">
        <v>1</v>
      </c>
      <c r="H82" s="21">
        <f t="shared" si="10"/>
        <v>6</v>
      </c>
      <c r="I82" s="21">
        <f t="shared" si="11"/>
        <v>4</v>
      </c>
      <c r="J82" s="21">
        <f t="shared" si="12"/>
        <v>3</v>
      </c>
      <c r="K82" s="21">
        <f t="shared" si="12"/>
        <v>3</v>
      </c>
      <c r="L82" s="21">
        <f t="shared" si="13"/>
        <v>4</v>
      </c>
      <c r="M82" s="21">
        <f t="shared" si="13"/>
        <v>4</v>
      </c>
      <c r="N82" s="21">
        <v>1</v>
      </c>
      <c r="O82" s="21">
        <v>1</v>
      </c>
      <c r="P82" s="21">
        <v>1</v>
      </c>
      <c r="Q82" s="21">
        <f t="shared" si="14"/>
        <v>3</v>
      </c>
      <c r="R82" s="21">
        <f t="shared" si="14"/>
        <v>3</v>
      </c>
      <c r="S82">
        <v>47.648385416163002</v>
      </c>
    </row>
    <row r="83" spans="1:19" x14ac:dyDescent="0.25">
      <c r="A83">
        <v>80</v>
      </c>
      <c r="B83" t="s">
        <v>80</v>
      </c>
      <c r="C83" s="21">
        <f t="shared" si="8"/>
        <v>4</v>
      </c>
      <c r="D83" s="21">
        <f t="shared" si="8"/>
        <v>4</v>
      </c>
      <c r="E83" s="21">
        <f t="shared" si="9"/>
        <v>4</v>
      </c>
      <c r="F83" s="21">
        <f t="shared" si="9"/>
        <v>4</v>
      </c>
      <c r="G83" s="21">
        <v>1</v>
      </c>
      <c r="H83" s="21">
        <f t="shared" si="10"/>
        <v>6</v>
      </c>
      <c r="I83" s="21">
        <f t="shared" si="11"/>
        <v>4</v>
      </c>
      <c r="J83" s="21">
        <f t="shared" si="12"/>
        <v>4</v>
      </c>
      <c r="K83" s="21">
        <f t="shared" si="12"/>
        <v>4</v>
      </c>
      <c r="L83" s="21">
        <f t="shared" si="13"/>
        <v>4</v>
      </c>
      <c r="M83" s="21">
        <f t="shared" si="13"/>
        <v>4</v>
      </c>
      <c r="N83" s="21">
        <v>1</v>
      </c>
      <c r="O83" s="21">
        <v>1</v>
      </c>
      <c r="P83" s="21">
        <v>1</v>
      </c>
      <c r="Q83" s="21">
        <f t="shared" si="14"/>
        <v>4</v>
      </c>
      <c r="R83" s="21">
        <f t="shared" si="14"/>
        <v>4</v>
      </c>
      <c r="S83">
        <v>76.119759041922407</v>
      </c>
    </row>
    <row r="84" spans="1:19" x14ac:dyDescent="0.25">
      <c r="A84">
        <v>81</v>
      </c>
      <c r="B84" t="s">
        <v>81</v>
      </c>
      <c r="C84" s="21">
        <f t="shared" si="8"/>
        <v>3</v>
      </c>
      <c r="D84" s="21">
        <f t="shared" si="8"/>
        <v>3</v>
      </c>
      <c r="E84" s="21">
        <f t="shared" si="9"/>
        <v>4</v>
      </c>
      <c r="F84" s="21">
        <f t="shared" si="9"/>
        <v>4</v>
      </c>
      <c r="G84" s="21">
        <v>1</v>
      </c>
      <c r="H84" s="21">
        <f t="shared" si="10"/>
        <v>6</v>
      </c>
      <c r="I84" s="21">
        <f t="shared" si="11"/>
        <v>4</v>
      </c>
      <c r="J84" s="21">
        <f t="shared" si="12"/>
        <v>4</v>
      </c>
      <c r="K84" s="21">
        <f t="shared" si="12"/>
        <v>4</v>
      </c>
      <c r="L84" s="21">
        <f t="shared" si="13"/>
        <v>4</v>
      </c>
      <c r="M84" s="21">
        <f t="shared" si="13"/>
        <v>4</v>
      </c>
      <c r="N84" s="21">
        <v>1</v>
      </c>
      <c r="O84" s="21">
        <v>1</v>
      </c>
      <c r="P84" s="21">
        <v>1</v>
      </c>
      <c r="Q84" s="21">
        <f t="shared" si="14"/>
        <v>4</v>
      </c>
      <c r="R84" s="21">
        <f t="shared" si="14"/>
        <v>4</v>
      </c>
      <c r="S84">
        <v>66.122842955357797</v>
      </c>
    </row>
    <row r="85" spans="1:19" x14ac:dyDescent="0.25">
      <c r="A85">
        <v>82</v>
      </c>
      <c r="B85" t="s">
        <v>82</v>
      </c>
      <c r="C85" s="21">
        <f t="shared" si="8"/>
        <v>3</v>
      </c>
      <c r="D85" s="21">
        <f t="shared" si="8"/>
        <v>3</v>
      </c>
      <c r="E85" s="21">
        <f t="shared" si="9"/>
        <v>4</v>
      </c>
      <c r="F85" s="21">
        <f t="shared" si="9"/>
        <v>4</v>
      </c>
      <c r="G85" s="21">
        <v>1</v>
      </c>
      <c r="H85" s="21">
        <f t="shared" si="10"/>
        <v>6</v>
      </c>
      <c r="I85" s="21">
        <f t="shared" si="11"/>
        <v>4</v>
      </c>
      <c r="J85" s="21">
        <f t="shared" si="12"/>
        <v>3</v>
      </c>
      <c r="K85" s="21">
        <f t="shared" si="12"/>
        <v>3</v>
      </c>
      <c r="L85" s="21">
        <f t="shared" si="13"/>
        <v>4</v>
      </c>
      <c r="M85" s="21">
        <f t="shared" si="13"/>
        <v>4</v>
      </c>
      <c r="N85" s="21">
        <v>1</v>
      </c>
      <c r="O85" s="21">
        <v>1</v>
      </c>
      <c r="P85" s="21">
        <v>1</v>
      </c>
      <c r="Q85" s="21">
        <f t="shared" si="14"/>
        <v>3</v>
      </c>
      <c r="R85" s="21">
        <f t="shared" si="14"/>
        <v>3</v>
      </c>
      <c r="S85">
        <v>53.490101785370797</v>
      </c>
    </row>
    <row r="86" spans="1:19" x14ac:dyDescent="0.25">
      <c r="A86">
        <v>83</v>
      </c>
      <c r="B86" t="s">
        <v>83</v>
      </c>
      <c r="C86" s="21">
        <f t="shared" si="8"/>
        <v>4</v>
      </c>
      <c r="D86" s="21">
        <f t="shared" si="8"/>
        <v>4</v>
      </c>
      <c r="E86" s="21">
        <f t="shared" si="9"/>
        <v>5</v>
      </c>
      <c r="F86" s="21">
        <f t="shared" si="9"/>
        <v>5</v>
      </c>
      <c r="G86" s="21">
        <v>1</v>
      </c>
      <c r="H86" s="21">
        <f t="shared" si="10"/>
        <v>7</v>
      </c>
      <c r="I86" s="21">
        <f t="shared" si="11"/>
        <v>5</v>
      </c>
      <c r="J86" s="21">
        <f t="shared" si="12"/>
        <v>4</v>
      </c>
      <c r="K86" s="21">
        <f t="shared" si="12"/>
        <v>4</v>
      </c>
      <c r="L86" s="21">
        <f t="shared" si="13"/>
        <v>5</v>
      </c>
      <c r="M86" s="21">
        <f t="shared" si="13"/>
        <v>5</v>
      </c>
      <c r="N86" s="21">
        <v>1</v>
      </c>
      <c r="O86" s="21">
        <v>1</v>
      </c>
      <c r="P86" s="21">
        <v>1</v>
      </c>
      <c r="Q86" s="21">
        <f t="shared" si="14"/>
        <v>4</v>
      </c>
      <c r="R86" s="21">
        <f t="shared" si="14"/>
        <v>4</v>
      </c>
      <c r="S86">
        <v>92.074596621773395</v>
      </c>
    </row>
    <row r="87" spans="1:19" x14ac:dyDescent="0.25">
      <c r="A87">
        <v>84</v>
      </c>
      <c r="B87" t="s">
        <v>84</v>
      </c>
      <c r="C87" s="21">
        <f t="shared" si="8"/>
        <v>2</v>
      </c>
      <c r="D87" s="21">
        <f t="shared" si="8"/>
        <v>2</v>
      </c>
      <c r="E87" s="21">
        <f t="shared" si="9"/>
        <v>3</v>
      </c>
      <c r="F87" s="21">
        <f t="shared" si="9"/>
        <v>3</v>
      </c>
      <c r="G87" s="21">
        <v>1</v>
      </c>
      <c r="H87" s="21">
        <f t="shared" si="10"/>
        <v>5</v>
      </c>
      <c r="I87" s="21">
        <f t="shared" si="11"/>
        <v>3</v>
      </c>
      <c r="J87" s="21">
        <f t="shared" si="12"/>
        <v>3</v>
      </c>
      <c r="K87" s="21">
        <f t="shared" si="12"/>
        <v>3</v>
      </c>
      <c r="L87" s="21">
        <f t="shared" si="13"/>
        <v>3</v>
      </c>
      <c r="M87" s="21">
        <f t="shared" si="13"/>
        <v>3</v>
      </c>
      <c r="N87" s="21">
        <v>1</v>
      </c>
      <c r="O87" s="21">
        <v>1</v>
      </c>
      <c r="P87" s="21">
        <v>1</v>
      </c>
      <c r="Q87" s="21">
        <f t="shared" si="14"/>
        <v>3</v>
      </c>
      <c r="R87" s="21">
        <f t="shared" si="14"/>
        <v>3</v>
      </c>
      <c r="S87">
        <v>42.258151593415597</v>
      </c>
    </row>
    <row r="88" spans="1:19" x14ac:dyDescent="0.25">
      <c r="A88">
        <v>85</v>
      </c>
      <c r="B88" t="s">
        <v>85</v>
      </c>
      <c r="C88" s="21">
        <f t="shared" si="8"/>
        <v>4</v>
      </c>
      <c r="D88" s="21">
        <f t="shared" si="8"/>
        <v>4</v>
      </c>
      <c r="E88" s="21">
        <f t="shared" si="9"/>
        <v>5</v>
      </c>
      <c r="F88" s="21">
        <f t="shared" si="9"/>
        <v>5</v>
      </c>
      <c r="G88" s="21">
        <v>1</v>
      </c>
      <c r="H88" s="21">
        <f t="shared" si="10"/>
        <v>7</v>
      </c>
      <c r="I88" s="21">
        <f t="shared" si="11"/>
        <v>5</v>
      </c>
      <c r="J88" s="21">
        <f t="shared" si="12"/>
        <v>5</v>
      </c>
      <c r="K88" s="21">
        <f t="shared" si="12"/>
        <v>5</v>
      </c>
      <c r="L88" s="21">
        <f t="shared" si="13"/>
        <v>5</v>
      </c>
      <c r="M88" s="21">
        <f t="shared" si="13"/>
        <v>5</v>
      </c>
      <c r="N88" s="21">
        <v>1</v>
      </c>
      <c r="O88" s="21">
        <v>1</v>
      </c>
      <c r="P88" s="21">
        <v>1</v>
      </c>
      <c r="Q88" s="21">
        <f t="shared" si="14"/>
        <v>5</v>
      </c>
      <c r="R88" s="21">
        <f t="shared" si="14"/>
        <v>5</v>
      </c>
      <c r="S88">
        <v>92.581322634661603</v>
      </c>
    </row>
    <row r="89" spans="1:19" x14ac:dyDescent="0.25">
      <c r="A89">
        <v>86</v>
      </c>
      <c r="B89" t="s">
        <v>86</v>
      </c>
      <c r="C89" s="21">
        <f t="shared" si="8"/>
        <v>4</v>
      </c>
      <c r="D89" s="21">
        <f t="shared" si="8"/>
        <v>4</v>
      </c>
      <c r="E89" s="21">
        <f t="shared" si="9"/>
        <v>5</v>
      </c>
      <c r="F89" s="21">
        <f t="shared" si="9"/>
        <v>5</v>
      </c>
      <c r="G89" s="21">
        <v>1</v>
      </c>
      <c r="H89" s="21">
        <f t="shared" si="10"/>
        <v>7</v>
      </c>
      <c r="I89" s="21">
        <f t="shared" si="11"/>
        <v>5</v>
      </c>
      <c r="J89" s="21">
        <f t="shared" si="12"/>
        <v>4</v>
      </c>
      <c r="K89" s="21">
        <f t="shared" si="12"/>
        <v>4</v>
      </c>
      <c r="L89" s="21">
        <f t="shared" si="13"/>
        <v>5</v>
      </c>
      <c r="M89" s="21">
        <f t="shared" si="13"/>
        <v>5</v>
      </c>
      <c r="N89" s="21">
        <v>1</v>
      </c>
      <c r="O89" s="21">
        <v>1</v>
      </c>
      <c r="P89" s="21">
        <v>1</v>
      </c>
      <c r="Q89" s="21">
        <f t="shared" si="14"/>
        <v>4</v>
      </c>
      <c r="R89" s="21">
        <f t="shared" si="14"/>
        <v>4</v>
      </c>
      <c r="S89">
        <v>82.050930810353094</v>
      </c>
    </row>
    <row r="90" spans="1:19" x14ac:dyDescent="0.25">
      <c r="A90">
        <v>87</v>
      </c>
      <c r="B90" t="s">
        <v>87</v>
      </c>
      <c r="C90" s="21">
        <f t="shared" si="8"/>
        <v>4</v>
      </c>
      <c r="D90" s="21">
        <f t="shared" si="8"/>
        <v>4</v>
      </c>
      <c r="E90" s="21">
        <f t="shared" si="9"/>
        <v>5</v>
      </c>
      <c r="F90" s="21">
        <f t="shared" si="9"/>
        <v>5</v>
      </c>
      <c r="G90" s="21">
        <v>1</v>
      </c>
      <c r="H90" s="21">
        <f t="shared" si="10"/>
        <v>7</v>
      </c>
      <c r="I90" s="21">
        <f t="shared" si="11"/>
        <v>5</v>
      </c>
      <c r="J90" s="21">
        <f t="shared" si="12"/>
        <v>4</v>
      </c>
      <c r="K90" s="21">
        <f t="shared" si="12"/>
        <v>4</v>
      </c>
      <c r="L90" s="21">
        <f t="shared" si="13"/>
        <v>5</v>
      </c>
      <c r="M90" s="21">
        <f t="shared" si="13"/>
        <v>5</v>
      </c>
      <c r="N90" s="21">
        <v>1</v>
      </c>
      <c r="O90" s="21">
        <v>1</v>
      </c>
      <c r="P90" s="21">
        <v>1</v>
      </c>
      <c r="Q90" s="21">
        <f t="shared" si="14"/>
        <v>4</v>
      </c>
      <c r="R90" s="21">
        <f t="shared" si="14"/>
        <v>4</v>
      </c>
      <c r="S90">
        <v>86.716039276122999</v>
      </c>
    </row>
    <row r="91" spans="1:19" x14ac:dyDescent="0.25">
      <c r="A91">
        <v>88</v>
      </c>
      <c r="B91" t="s">
        <v>88</v>
      </c>
      <c r="C91" s="21">
        <f t="shared" si="8"/>
        <v>2</v>
      </c>
      <c r="D91" s="21">
        <f t="shared" si="8"/>
        <v>2</v>
      </c>
      <c r="E91" s="21">
        <f t="shared" si="9"/>
        <v>3</v>
      </c>
      <c r="F91" s="21">
        <f t="shared" si="9"/>
        <v>3</v>
      </c>
      <c r="G91" s="21">
        <v>1</v>
      </c>
      <c r="H91" s="21">
        <f t="shared" si="10"/>
        <v>5</v>
      </c>
      <c r="I91" s="21">
        <f t="shared" si="11"/>
        <v>3</v>
      </c>
      <c r="J91" s="21">
        <f t="shared" si="12"/>
        <v>3</v>
      </c>
      <c r="K91" s="21">
        <f t="shared" si="12"/>
        <v>3</v>
      </c>
      <c r="L91" s="21">
        <f t="shared" si="13"/>
        <v>3</v>
      </c>
      <c r="M91" s="21">
        <f t="shared" si="13"/>
        <v>3</v>
      </c>
      <c r="N91" s="21">
        <v>1</v>
      </c>
      <c r="O91" s="21">
        <v>1</v>
      </c>
      <c r="P91" s="21">
        <v>1</v>
      </c>
      <c r="Q91" s="21">
        <f t="shared" si="14"/>
        <v>3</v>
      </c>
      <c r="R91" s="21">
        <f t="shared" si="14"/>
        <v>3</v>
      </c>
      <c r="S91">
        <v>44.373064626561501</v>
      </c>
    </row>
    <row r="92" spans="1:19" x14ac:dyDescent="0.25">
      <c r="A92">
        <v>89</v>
      </c>
      <c r="B92" t="s">
        <v>89</v>
      </c>
      <c r="C92" s="21">
        <f t="shared" si="8"/>
        <v>3</v>
      </c>
      <c r="D92" s="21">
        <f t="shared" si="8"/>
        <v>3</v>
      </c>
      <c r="E92" s="21">
        <f t="shared" si="9"/>
        <v>4</v>
      </c>
      <c r="F92" s="21">
        <f t="shared" si="9"/>
        <v>4</v>
      </c>
      <c r="G92" s="21">
        <v>1</v>
      </c>
      <c r="H92" s="21">
        <f t="shared" si="10"/>
        <v>6</v>
      </c>
      <c r="I92" s="21">
        <f t="shared" si="11"/>
        <v>4</v>
      </c>
      <c r="J92" s="21">
        <f t="shared" si="12"/>
        <v>3</v>
      </c>
      <c r="K92" s="21">
        <f t="shared" si="12"/>
        <v>3</v>
      </c>
      <c r="L92" s="21">
        <f t="shared" si="13"/>
        <v>4</v>
      </c>
      <c r="M92" s="21">
        <f t="shared" si="13"/>
        <v>4</v>
      </c>
      <c r="N92" s="21">
        <v>1</v>
      </c>
      <c r="O92" s="21">
        <v>1</v>
      </c>
      <c r="P92" s="21">
        <v>1</v>
      </c>
      <c r="Q92" s="21">
        <f t="shared" si="14"/>
        <v>3</v>
      </c>
      <c r="R92" s="21">
        <f t="shared" si="14"/>
        <v>3</v>
      </c>
      <c r="S92">
        <v>58.143871989676597</v>
      </c>
    </row>
    <row r="93" spans="1:19" x14ac:dyDescent="0.25">
      <c r="A93">
        <v>90</v>
      </c>
      <c r="B93" t="s">
        <v>90</v>
      </c>
      <c r="C93" s="21">
        <f t="shared" si="8"/>
        <v>4</v>
      </c>
      <c r="D93" s="21">
        <f t="shared" si="8"/>
        <v>4</v>
      </c>
      <c r="E93" s="21">
        <f t="shared" si="9"/>
        <v>5</v>
      </c>
      <c r="F93" s="21">
        <f t="shared" si="9"/>
        <v>5</v>
      </c>
      <c r="G93" s="21">
        <v>1</v>
      </c>
      <c r="H93" s="21">
        <f t="shared" si="10"/>
        <v>7</v>
      </c>
      <c r="I93" s="21">
        <f t="shared" si="11"/>
        <v>5</v>
      </c>
      <c r="J93" s="21">
        <f t="shared" si="12"/>
        <v>5</v>
      </c>
      <c r="K93" s="21">
        <f t="shared" si="12"/>
        <v>5</v>
      </c>
      <c r="L93" s="21">
        <f t="shared" si="13"/>
        <v>5</v>
      </c>
      <c r="M93" s="21">
        <f t="shared" si="13"/>
        <v>5</v>
      </c>
      <c r="N93" s="21">
        <v>1</v>
      </c>
      <c r="O93" s="21">
        <v>1</v>
      </c>
      <c r="P93" s="21">
        <v>1</v>
      </c>
      <c r="Q93" s="21">
        <f t="shared" si="14"/>
        <v>5</v>
      </c>
      <c r="R93" s="21">
        <f t="shared" si="14"/>
        <v>5</v>
      </c>
      <c r="S93">
        <v>102.950274519486</v>
      </c>
    </row>
    <row r="94" spans="1:19" x14ac:dyDescent="0.25">
      <c r="A94">
        <v>91</v>
      </c>
      <c r="B94" t="s">
        <v>91</v>
      </c>
      <c r="C94" s="21">
        <f t="shared" si="8"/>
        <v>4</v>
      </c>
      <c r="D94" s="21">
        <f t="shared" si="8"/>
        <v>4</v>
      </c>
      <c r="E94" s="21">
        <f t="shared" si="9"/>
        <v>5</v>
      </c>
      <c r="F94" s="21">
        <f t="shared" si="9"/>
        <v>5</v>
      </c>
      <c r="G94" s="21">
        <v>1</v>
      </c>
      <c r="H94" s="21">
        <f t="shared" si="10"/>
        <v>7</v>
      </c>
      <c r="I94" s="21">
        <f t="shared" si="11"/>
        <v>5</v>
      </c>
      <c r="J94" s="21">
        <f t="shared" si="12"/>
        <v>4</v>
      </c>
      <c r="K94" s="21">
        <f t="shared" si="12"/>
        <v>4</v>
      </c>
      <c r="L94" s="21">
        <f t="shared" si="13"/>
        <v>5</v>
      </c>
      <c r="M94" s="21">
        <f t="shared" si="13"/>
        <v>5</v>
      </c>
      <c r="N94" s="21">
        <v>1</v>
      </c>
      <c r="O94" s="21">
        <v>1</v>
      </c>
      <c r="P94" s="21">
        <v>1</v>
      </c>
      <c r="Q94" s="21">
        <f t="shared" si="14"/>
        <v>4</v>
      </c>
      <c r="R94" s="21">
        <f t="shared" si="14"/>
        <v>4</v>
      </c>
      <c r="S94">
        <v>78.751592517953995</v>
      </c>
    </row>
    <row r="95" spans="1:19" x14ac:dyDescent="0.25">
      <c r="A95">
        <v>92</v>
      </c>
      <c r="B95" t="s">
        <v>92</v>
      </c>
      <c r="C95" s="21">
        <f t="shared" si="8"/>
        <v>3</v>
      </c>
      <c r="D95" s="21">
        <f t="shared" si="8"/>
        <v>3</v>
      </c>
      <c r="E95" s="21">
        <f t="shared" si="9"/>
        <v>4</v>
      </c>
      <c r="F95" s="21">
        <f t="shared" si="9"/>
        <v>4</v>
      </c>
      <c r="G95" s="21">
        <v>1</v>
      </c>
      <c r="H95" s="21">
        <f t="shared" si="10"/>
        <v>6</v>
      </c>
      <c r="I95" s="21">
        <f t="shared" si="11"/>
        <v>4</v>
      </c>
      <c r="J95" s="21">
        <f t="shared" si="12"/>
        <v>4</v>
      </c>
      <c r="K95" s="21">
        <f t="shared" si="12"/>
        <v>4</v>
      </c>
      <c r="L95" s="21">
        <f t="shared" si="13"/>
        <v>4</v>
      </c>
      <c r="M95" s="21">
        <f t="shared" si="13"/>
        <v>4</v>
      </c>
      <c r="N95" s="21">
        <v>1</v>
      </c>
      <c r="O95" s="21">
        <v>1</v>
      </c>
      <c r="P95" s="21">
        <v>1</v>
      </c>
      <c r="Q95" s="21">
        <f t="shared" si="14"/>
        <v>4</v>
      </c>
      <c r="R95" s="21">
        <f t="shared" si="14"/>
        <v>4</v>
      </c>
      <c r="S95">
        <v>72.7813785437381</v>
      </c>
    </row>
    <row r="96" spans="1:19" x14ac:dyDescent="0.25">
      <c r="A96">
        <v>93</v>
      </c>
      <c r="B96" t="s">
        <v>93</v>
      </c>
      <c r="C96" s="21">
        <f t="shared" si="8"/>
        <v>3</v>
      </c>
      <c r="D96" s="21">
        <f t="shared" si="8"/>
        <v>3</v>
      </c>
      <c r="E96" s="21">
        <f t="shared" si="9"/>
        <v>4</v>
      </c>
      <c r="F96" s="21">
        <f t="shared" si="9"/>
        <v>4</v>
      </c>
      <c r="G96" s="21">
        <v>1</v>
      </c>
      <c r="H96" s="21">
        <f t="shared" si="10"/>
        <v>6</v>
      </c>
      <c r="I96" s="21">
        <f t="shared" si="11"/>
        <v>4</v>
      </c>
      <c r="J96" s="21">
        <f t="shared" si="12"/>
        <v>3</v>
      </c>
      <c r="K96" s="21">
        <f t="shared" si="12"/>
        <v>3</v>
      </c>
      <c r="L96" s="21">
        <f t="shared" si="13"/>
        <v>4</v>
      </c>
      <c r="M96" s="21">
        <f t="shared" si="13"/>
        <v>4</v>
      </c>
      <c r="N96" s="21">
        <v>1</v>
      </c>
      <c r="O96" s="21">
        <v>1</v>
      </c>
      <c r="P96" s="21">
        <v>1</v>
      </c>
      <c r="Q96" s="21">
        <f t="shared" si="14"/>
        <v>3</v>
      </c>
      <c r="R96" s="21">
        <f t="shared" si="14"/>
        <v>3</v>
      </c>
      <c r="S96">
        <v>58.012644021407397</v>
      </c>
    </row>
    <row r="97" spans="1:19" x14ac:dyDescent="0.25">
      <c r="A97">
        <v>94</v>
      </c>
      <c r="B97" t="s">
        <v>94</v>
      </c>
      <c r="C97" s="21">
        <f t="shared" si="8"/>
        <v>3</v>
      </c>
      <c r="D97" s="21">
        <f t="shared" si="8"/>
        <v>3</v>
      </c>
      <c r="E97" s="21">
        <f t="shared" si="9"/>
        <v>4</v>
      </c>
      <c r="F97" s="21">
        <f t="shared" si="9"/>
        <v>4</v>
      </c>
      <c r="G97" s="21">
        <v>1</v>
      </c>
      <c r="H97" s="21">
        <f t="shared" si="10"/>
        <v>6</v>
      </c>
      <c r="I97" s="21">
        <f t="shared" si="11"/>
        <v>4</v>
      </c>
      <c r="J97" s="21">
        <f t="shared" si="12"/>
        <v>4</v>
      </c>
      <c r="K97" s="21">
        <f t="shared" si="12"/>
        <v>4</v>
      </c>
      <c r="L97" s="21">
        <f t="shared" si="13"/>
        <v>4</v>
      </c>
      <c r="M97" s="21">
        <f t="shared" si="13"/>
        <v>4</v>
      </c>
      <c r="N97" s="21">
        <v>1</v>
      </c>
      <c r="O97" s="21">
        <v>1</v>
      </c>
      <c r="P97" s="21">
        <v>1</v>
      </c>
      <c r="Q97" s="21">
        <f t="shared" si="14"/>
        <v>4</v>
      </c>
      <c r="R97" s="21">
        <f t="shared" si="14"/>
        <v>4</v>
      </c>
      <c r="S97">
        <v>62.888966234992502</v>
      </c>
    </row>
    <row r="98" spans="1:19" x14ac:dyDescent="0.25">
      <c r="A98">
        <v>95</v>
      </c>
      <c r="B98" t="s">
        <v>95</v>
      </c>
      <c r="C98" s="21">
        <f t="shared" si="8"/>
        <v>4</v>
      </c>
      <c r="D98" s="21">
        <f t="shared" si="8"/>
        <v>4</v>
      </c>
      <c r="E98" s="21">
        <f t="shared" si="9"/>
        <v>5</v>
      </c>
      <c r="F98" s="21">
        <f t="shared" si="9"/>
        <v>5</v>
      </c>
      <c r="G98" s="21">
        <v>1</v>
      </c>
      <c r="H98" s="21">
        <f t="shared" si="10"/>
        <v>7</v>
      </c>
      <c r="I98" s="21">
        <f t="shared" si="11"/>
        <v>5</v>
      </c>
      <c r="J98" s="21">
        <f t="shared" si="12"/>
        <v>5</v>
      </c>
      <c r="K98" s="21">
        <f t="shared" si="12"/>
        <v>5</v>
      </c>
      <c r="L98" s="21">
        <f t="shared" si="13"/>
        <v>5</v>
      </c>
      <c r="M98" s="21">
        <f t="shared" si="13"/>
        <v>5</v>
      </c>
      <c r="N98" s="21">
        <v>1</v>
      </c>
      <c r="O98" s="21">
        <v>1</v>
      </c>
      <c r="P98" s="21">
        <v>1</v>
      </c>
      <c r="Q98" s="21">
        <f t="shared" si="14"/>
        <v>5</v>
      </c>
      <c r="R98" s="21">
        <f t="shared" si="14"/>
        <v>5</v>
      </c>
      <c r="S98">
        <v>101.035018366033</v>
      </c>
    </row>
    <row r="99" spans="1:19" x14ac:dyDescent="0.25">
      <c r="A99">
        <v>96</v>
      </c>
      <c r="B99" t="s">
        <v>96</v>
      </c>
      <c r="C99" s="21">
        <f t="shared" si="8"/>
        <v>4</v>
      </c>
      <c r="D99" s="21">
        <f t="shared" si="8"/>
        <v>4</v>
      </c>
      <c r="E99" s="21">
        <f t="shared" si="9"/>
        <v>5</v>
      </c>
      <c r="F99" s="21">
        <f t="shared" si="9"/>
        <v>5</v>
      </c>
      <c r="G99" s="21">
        <v>1</v>
      </c>
      <c r="H99" s="21">
        <f t="shared" si="10"/>
        <v>7</v>
      </c>
      <c r="I99" s="21">
        <f t="shared" si="11"/>
        <v>5</v>
      </c>
      <c r="J99" s="21">
        <f t="shared" si="12"/>
        <v>5</v>
      </c>
      <c r="K99" s="21">
        <f t="shared" si="12"/>
        <v>5</v>
      </c>
      <c r="L99" s="21">
        <f t="shared" si="13"/>
        <v>5</v>
      </c>
      <c r="M99" s="21">
        <f t="shared" si="13"/>
        <v>5</v>
      </c>
      <c r="N99" s="21">
        <v>1</v>
      </c>
      <c r="O99" s="21">
        <v>1</v>
      </c>
      <c r="P99" s="21">
        <v>1</v>
      </c>
      <c r="Q99" s="21">
        <f t="shared" si="14"/>
        <v>5</v>
      </c>
      <c r="R99" s="21">
        <f t="shared" si="14"/>
        <v>5</v>
      </c>
      <c r="S99">
        <v>98.482886269827802</v>
      </c>
    </row>
    <row r="100" spans="1:19" x14ac:dyDescent="0.25">
      <c r="A100">
        <v>97</v>
      </c>
      <c r="B100" t="s">
        <v>97</v>
      </c>
      <c r="C100" s="21">
        <f t="shared" si="8"/>
        <v>3</v>
      </c>
      <c r="D100" s="21">
        <f t="shared" si="8"/>
        <v>3</v>
      </c>
      <c r="E100" s="21">
        <f t="shared" si="9"/>
        <v>4</v>
      </c>
      <c r="F100" s="21">
        <f t="shared" si="9"/>
        <v>4</v>
      </c>
      <c r="G100" s="21">
        <v>1</v>
      </c>
      <c r="H100" s="21">
        <f t="shared" si="10"/>
        <v>6</v>
      </c>
      <c r="I100" s="21">
        <f t="shared" si="11"/>
        <v>4</v>
      </c>
      <c r="J100" s="21">
        <f t="shared" si="12"/>
        <v>4</v>
      </c>
      <c r="K100" s="21">
        <f t="shared" si="12"/>
        <v>4</v>
      </c>
      <c r="L100" s="21">
        <f t="shared" si="13"/>
        <v>4</v>
      </c>
      <c r="M100" s="21">
        <f t="shared" si="13"/>
        <v>4</v>
      </c>
      <c r="N100" s="21">
        <v>1</v>
      </c>
      <c r="O100" s="21">
        <v>1</v>
      </c>
      <c r="P100" s="21">
        <v>1</v>
      </c>
      <c r="Q100" s="21">
        <f t="shared" si="14"/>
        <v>4</v>
      </c>
      <c r="R100" s="21">
        <f t="shared" si="14"/>
        <v>4</v>
      </c>
      <c r="S100">
        <v>75.685399134953698</v>
      </c>
    </row>
    <row r="101" spans="1:19" x14ac:dyDescent="0.25">
      <c r="A101">
        <v>98</v>
      </c>
      <c r="B101" t="s">
        <v>98</v>
      </c>
      <c r="C101" s="21">
        <f t="shared" ref="C101:D132" si="15">(ROUND((($S101+0)/30.4),0)+1)</f>
        <v>5</v>
      </c>
      <c r="D101" s="21">
        <f t="shared" si="15"/>
        <v>5</v>
      </c>
      <c r="E101" s="21">
        <f t="shared" ref="E101:F132" si="16">(ROUND((($S101+30)/30.4),0)+1)</f>
        <v>6</v>
      </c>
      <c r="F101" s="21">
        <f t="shared" si="16"/>
        <v>6</v>
      </c>
      <c r="G101" s="21">
        <v>1</v>
      </c>
      <c r="H101" s="21">
        <f t="shared" si="10"/>
        <v>8</v>
      </c>
      <c r="I101" s="21">
        <f t="shared" si="11"/>
        <v>6</v>
      </c>
      <c r="J101" s="21">
        <f t="shared" ref="J101:K132" si="17">(ROUND((($S101+14)/30.4),0)+1)</f>
        <v>5</v>
      </c>
      <c r="K101" s="21">
        <f t="shared" si="17"/>
        <v>5</v>
      </c>
      <c r="L101" s="21">
        <f t="shared" ref="L101:M132" si="18">(ROUND((($S101+30)/30.4),0)+1)</f>
        <v>6</v>
      </c>
      <c r="M101" s="21">
        <f t="shared" si="18"/>
        <v>6</v>
      </c>
      <c r="N101" s="21">
        <v>1</v>
      </c>
      <c r="O101" s="21">
        <v>1</v>
      </c>
      <c r="P101" s="21">
        <v>1</v>
      </c>
      <c r="Q101" s="21">
        <f t="shared" ref="Q101:R132" si="19">(ROUND((($S101+14)/30.4),0)+1)</f>
        <v>5</v>
      </c>
      <c r="R101" s="21">
        <f t="shared" si="19"/>
        <v>5</v>
      </c>
      <c r="S101">
        <v>109.241854171752</v>
      </c>
    </row>
    <row r="102" spans="1:19" x14ac:dyDescent="0.25">
      <c r="A102">
        <v>99</v>
      </c>
      <c r="B102" t="s">
        <v>99</v>
      </c>
      <c r="C102" s="21">
        <f t="shared" si="15"/>
        <v>4</v>
      </c>
      <c r="D102" s="21">
        <f t="shared" si="15"/>
        <v>4</v>
      </c>
      <c r="E102" s="21">
        <f t="shared" si="16"/>
        <v>5</v>
      </c>
      <c r="F102" s="21">
        <f t="shared" si="16"/>
        <v>5</v>
      </c>
      <c r="G102" s="21">
        <v>1</v>
      </c>
      <c r="H102" s="21">
        <f t="shared" si="10"/>
        <v>7</v>
      </c>
      <c r="I102" s="21">
        <f t="shared" si="11"/>
        <v>5</v>
      </c>
      <c r="J102" s="21">
        <f t="shared" si="17"/>
        <v>4</v>
      </c>
      <c r="K102" s="21">
        <f t="shared" si="17"/>
        <v>4</v>
      </c>
      <c r="L102" s="21">
        <f t="shared" si="18"/>
        <v>5</v>
      </c>
      <c r="M102" s="21">
        <f t="shared" si="18"/>
        <v>5</v>
      </c>
      <c r="N102" s="21">
        <v>1</v>
      </c>
      <c r="O102" s="21">
        <v>1</v>
      </c>
      <c r="P102" s="21">
        <v>1</v>
      </c>
      <c r="Q102" s="21">
        <f t="shared" si="19"/>
        <v>4</v>
      </c>
      <c r="R102" s="21">
        <f t="shared" si="19"/>
        <v>4</v>
      </c>
      <c r="S102">
        <v>90.8451221466064</v>
      </c>
    </row>
    <row r="103" spans="1:19" x14ac:dyDescent="0.25">
      <c r="A103">
        <v>100</v>
      </c>
      <c r="B103" t="s">
        <v>100</v>
      </c>
      <c r="C103" s="21">
        <f t="shared" si="15"/>
        <v>3</v>
      </c>
      <c r="D103" s="21">
        <f t="shared" si="15"/>
        <v>3</v>
      </c>
      <c r="E103" s="21">
        <f t="shared" si="16"/>
        <v>4</v>
      </c>
      <c r="F103" s="21">
        <f t="shared" si="16"/>
        <v>4</v>
      </c>
      <c r="G103" s="21">
        <v>1</v>
      </c>
      <c r="H103" s="21">
        <f t="shared" si="10"/>
        <v>6</v>
      </c>
      <c r="I103" s="21">
        <f t="shared" si="11"/>
        <v>4</v>
      </c>
      <c r="J103" s="21">
        <f t="shared" si="17"/>
        <v>3</v>
      </c>
      <c r="K103" s="21">
        <f t="shared" si="17"/>
        <v>3</v>
      </c>
      <c r="L103" s="21">
        <f t="shared" si="18"/>
        <v>4</v>
      </c>
      <c r="M103" s="21">
        <f t="shared" si="18"/>
        <v>4</v>
      </c>
      <c r="N103" s="21">
        <v>1</v>
      </c>
      <c r="O103" s="21">
        <v>1</v>
      </c>
      <c r="P103" s="21">
        <v>1</v>
      </c>
      <c r="Q103" s="21">
        <f t="shared" si="19"/>
        <v>3</v>
      </c>
      <c r="R103" s="21">
        <f t="shared" si="19"/>
        <v>3</v>
      </c>
      <c r="S103">
        <v>51.778340867422102</v>
      </c>
    </row>
    <row r="104" spans="1:19" x14ac:dyDescent="0.25">
      <c r="A104">
        <v>101</v>
      </c>
      <c r="B104" t="s">
        <v>101</v>
      </c>
      <c r="C104" s="21">
        <f t="shared" si="15"/>
        <v>3</v>
      </c>
      <c r="D104" s="21">
        <f t="shared" si="15"/>
        <v>3</v>
      </c>
      <c r="E104" s="21">
        <f t="shared" si="16"/>
        <v>4</v>
      </c>
      <c r="F104" s="21">
        <f t="shared" si="16"/>
        <v>4</v>
      </c>
      <c r="G104" s="21">
        <v>1</v>
      </c>
      <c r="H104" s="21">
        <f t="shared" si="10"/>
        <v>6</v>
      </c>
      <c r="I104" s="21">
        <f t="shared" si="11"/>
        <v>4</v>
      </c>
      <c r="J104" s="21">
        <f t="shared" si="17"/>
        <v>3</v>
      </c>
      <c r="K104" s="21">
        <f t="shared" si="17"/>
        <v>3</v>
      </c>
      <c r="L104" s="21">
        <f t="shared" si="18"/>
        <v>4</v>
      </c>
      <c r="M104" s="21">
        <f t="shared" si="18"/>
        <v>4</v>
      </c>
      <c r="N104" s="21">
        <v>1</v>
      </c>
      <c r="O104" s="21">
        <v>1</v>
      </c>
      <c r="P104" s="21">
        <v>1</v>
      </c>
      <c r="Q104" s="21">
        <f t="shared" si="19"/>
        <v>3</v>
      </c>
      <c r="R104" s="21">
        <f t="shared" si="19"/>
        <v>3</v>
      </c>
      <c r="S104">
        <v>48.235508613215998</v>
      </c>
    </row>
    <row r="105" spans="1:19" x14ac:dyDescent="0.25">
      <c r="A105">
        <v>102</v>
      </c>
      <c r="B105" t="s">
        <v>102</v>
      </c>
      <c r="C105" s="21">
        <f t="shared" si="15"/>
        <v>3</v>
      </c>
      <c r="D105" s="21">
        <f t="shared" si="15"/>
        <v>3</v>
      </c>
      <c r="E105" s="21">
        <f t="shared" si="16"/>
        <v>4</v>
      </c>
      <c r="F105" s="21">
        <f t="shared" si="16"/>
        <v>4</v>
      </c>
      <c r="G105" s="21">
        <v>1</v>
      </c>
      <c r="H105" s="21">
        <f t="shared" si="10"/>
        <v>6</v>
      </c>
      <c r="I105" s="21">
        <f t="shared" si="11"/>
        <v>4</v>
      </c>
      <c r="J105" s="21">
        <f t="shared" si="17"/>
        <v>4</v>
      </c>
      <c r="K105" s="21">
        <f t="shared" si="17"/>
        <v>4</v>
      </c>
      <c r="L105" s="21">
        <f t="shared" si="18"/>
        <v>4</v>
      </c>
      <c r="M105" s="21">
        <f t="shared" si="18"/>
        <v>4</v>
      </c>
      <c r="N105" s="21">
        <v>1</v>
      </c>
      <c r="O105" s="21">
        <v>1</v>
      </c>
      <c r="P105" s="21">
        <v>1</v>
      </c>
      <c r="Q105" s="21">
        <f t="shared" si="19"/>
        <v>4</v>
      </c>
      <c r="R105" s="21">
        <f t="shared" si="19"/>
        <v>4</v>
      </c>
      <c r="S105">
        <v>73.132431948626504</v>
      </c>
    </row>
    <row r="106" spans="1:19" x14ac:dyDescent="0.25">
      <c r="A106">
        <v>103</v>
      </c>
      <c r="B106" t="s">
        <v>103</v>
      </c>
      <c r="C106" s="21">
        <f t="shared" si="15"/>
        <v>5</v>
      </c>
      <c r="D106" s="21">
        <f t="shared" si="15"/>
        <v>5</v>
      </c>
      <c r="E106" s="21">
        <f t="shared" si="16"/>
        <v>6</v>
      </c>
      <c r="F106" s="21">
        <f t="shared" si="16"/>
        <v>6</v>
      </c>
      <c r="G106" s="21">
        <v>1</v>
      </c>
      <c r="H106" s="21">
        <f t="shared" si="10"/>
        <v>8</v>
      </c>
      <c r="I106" s="21">
        <f t="shared" si="11"/>
        <v>6</v>
      </c>
      <c r="J106" s="21">
        <f t="shared" si="17"/>
        <v>5</v>
      </c>
      <c r="K106" s="21">
        <f t="shared" si="17"/>
        <v>5</v>
      </c>
      <c r="L106" s="21">
        <f t="shared" si="18"/>
        <v>6</v>
      </c>
      <c r="M106" s="21">
        <f t="shared" si="18"/>
        <v>6</v>
      </c>
      <c r="N106" s="21">
        <v>1</v>
      </c>
      <c r="O106" s="21">
        <v>1</v>
      </c>
      <c r="P106" s="21">
        <v>1</v>
      </c>
      <c r="Q106" s="21">
        <f t="shared" si="19"/>
        <v>5</v>
      </c>
      <c r="R106" s="21">
        <f t="shared" si="19"/>
        <v>5</v>
      </c>
      <c r="S106">
        <v>110.860499229656</v>
      </c>
    </row>
    <row r="107" spans="1:19" x14ac:dyDescent="0.25">
      <c r="A107">
        <v>104</v>
      </c>
      <c r="B107" t="s">
        <v>104</v>
      </c>
      <c r="C107" s="21">
        <f t="shared" si="15"/>
        <v>4</v>
      </c>
      <c r="D107" s="21">
        <f t="shared" si="15"/>
        <v>4</v>
      </c>
      <c r="E107" s="21">
        <f t="shared" si="16"/>
        <v>5</v>
      </c>
      <c r="F107" s="21">
        <f t="shared" si="16"/>
        <v>5</v>
      </c>
      <c r="G107" s="21">
        <v>1</v>
      </c>
      <c r="H107" s="21">
        <f t="shared" si="10"/>
        <v>7</v>
      </c>
      <c r="I107" s="21">
        <f t="shared" si="11"/>
        <v>5</v>
      </c>
      <c r="J107" s="21">
        <f t="shared" si="17"/>
        <v>4</v>
      </c>
      <c r="K107" s="21">
        <f t="shared" si="17"/>
        <v>4</v>
      </c>
      <c r="L107" s="21">
        <f t="shared" si="18"/>
        <v>5</v>
      </c>
      <c r="M107" s="21">
        <f t="shared" si="18"/>
        <v>5</v>
      </c>
      <c r="N107" s="21">
        <v>1</v>
      </c>
      <c r="O107" s="21">
        <v>1</v>
      </c>
      <c r="P107" s="21">
        <v>1</v>
      </c>
      <c r="Q107" s="21">
        <f t="shared" si="19"/>
        <v>4</v>
      </c>
      <c r="R107" s="21">
        <f t="shared" si="19"/>
        <v>4</v>
      </c>
      <c r="S107">
        <v>87.029120788574204</v>
      </c>
    </row>
    <row r="108" spans="1:19" x14ac:dyDescent="0.25">
      <c r="A108">
        <v>105</v>
      </c>
      <c r="B108" t="s">
        <v>105</v>
      </c>
      <c r="C108" s="21">
        <f t="shared" si="15"/>
        <v>3</v>
      </c>
      <c r="D108" s="21">
        <f t="shared" si="15"/>
        <v>3</v>
      </c>
      <c r="E108" s="21">
        <f t="shared" si="16"/>
        <v>4</v>
      </c>
      <c r="F108" s="21">
        <f t="shared" si="16"/>
        <v>4</v>
      </c>
      <c r="G108" s="21">
        <v>1</v>
      </c>
      <c r="H108" s="21">
        <f t="shared" si="10"/>
        <v>6</v>
      </c>
      <c r="I108" s="21">
        <f t="shared" si="11"/>
        <v>4</v>
      </c>
      <c r="J108" s="21">
        <f t="shared" si="17"/>
        <v>4</v>
      </c>
      <c r="K108" s="21">
        <f t="shared" si="17"/>
        <v>4</v>
      </c>
      <c r="L108" s="21">
        <f t="shared" si="18"/>
        <v>4</v>
      </c>
      <c r="M108" s="21">
        <f t="shared" si="18"/>
        <v>4</v>
      </c>
      <c r="N108" s="21">
        <v>1</v>
      </c>
      <c r="O108" s="21">
        <v>1</v>
      </c>
      <c r="P108" s="21">
        <v>1</v>
      </c>
      <c r="Q108" s="21">
        <f t="shared" si="19"/>
        <v>4</v>
      </c>
      <c r="R108" s="21">
        <f t="shared" si="19"/>
        <v>4</v>
      </c>
      <c r="S108">
        <v>69.772355690980504</v>
      </c>
    </row>
    <row r="109" spans="1:19" x14ac:dyDescent="0.25">
      <c r="A109">
        <v>106</v>
      </c>
      <c r="B109" t="s">
        <v>106</v>
      </c>
      <c r="C109" s="21">
        <f t="shared" si="15"/>
        <v>4</v>
      </c>
      <c r="D109" s="21">
        <f t="shared" si="15"/>
        <v>4</v>
      </c>
      <c r="E109" s="21">
        <f t="shared" si="16"/>
        <v>5</v>
      </c>
      <c r="F109" s="21">
        <f t="shared" si="16"/>
        <v>5</v>
      </c>
      <c r="G109" s="21">
        <v>1</v>
      </c>
      <c r="H109" s="21">
        <f t="shared" si="10"/>
        <v>7</v>
      </c>
      <c r="I109" s="21">
        <f t="shared" si="11"/>
        <v>5</v>
      </c>
      <c r="J109" s="21">
        <f t="shared" si="17"/>
        <v>5</v>
      </c>
      <c r="K109" s="21">
        <f t="shared" si="17"/>
        <v>5</v>
      </c>
      <c r="L109" s="21">
        <f t="shared" si="18"/>
        <v>5</v>
      </c>
      <c r="M109" s="21">
        <f t="shared" si="18"/>
        <v>5</v>
      </c>
      <c r="N109" s="21">
        <v>1</v>
      </c>
      <c r="O109" s="21">
        <v>1</v>
      </c>
      <c r="P109" s="21">
        <v>1</v>
      </c>
      <c r="Q109" s="21">
        <f t="shared" si="19"/>
        <v>5</v>
      </c>
      <c r="R109" s="21">
        <f t="shared" si="19"/>
        <v>5</v>
      </c>
      <c r="S109">
        <v>103.07169756396</v>
      </c>
    </row>
    <row r="110" spans="1:19" x14ac:dyDescent="0.25">
      <c r="A110">
        <v>107</v>
      </c>
      <c r="B110" t="s">
        <v>107</v>
      </c>
      <c r="C110" s="21">
        <f t="shared" si="15"/>
        <v>3</v>
      </c>
      <c r="D110" s="21">
        <f t="shared" si="15"/>
        <v>3</v>
      </c>
      <c r="E110" s="21">
        <f t="shared" si="16"/>
        <v>4</v>
      </c>
      <c r="F110" s="21">
        <f t="shared" si="16"/>
        <v>4</v>
      </c>
      <c r="G110" s="21">
        <v>1</v>
      </c>
      <c r="H110" s="21">
        <f t="shared" si="10"/>
        <v>6</v>
      </c>
      <c r="I110" s="21">
        <f t="shared" si="11"/>
        <v>4</v>
      </c>
      <c r="J110" s="21">
        <f t="shared" si="17"/>
        <v>4</v>
      </c>
      <c r="K110" s="21">
        <f t="shared" si="17"/>
        <v>4</v>
      </c>
      <c r="L110" s="21">
        <f t="shared" si="18"/>
        <v>4</v>
      </c>
      <c r="M110" s="21">
        <f t="shared" si="18"/>
        <v>4</v>
      </c>
      <c r="N110" s="21">
        <v>1</v>
      </c>
      <c r="O110" s="21">
        <v>1</v>
      </c>
      <c r="P110" s="21">
        <v>1</v>
      </c>
      <c r="Q110" s="21">
        <f t="shared" si="19"/>
        <v>4</v>
      </c>
      <c r="R110" s="21">
        <f t="shared" si="19"/>
        <v>4</v>
      </c>
      <c r="S110">
        <v>69.9142463754076</v>
      </c>
    </row>
    <row r="111" spans="1:19" x14ac:dyDescent="0.25">
      <c r="A111">
        <v>108</v>
      </c>
      <c r="B111" t="s">
        <v>108</v>
      </c>
      <c r="C111" s="21">
        <f t="shared" si="15"/>
        <v>2</v>
      </c>
      <c r="D111" s="21">
        <f t="shared" si="15"/>
        <v>2</v>
      </c>
      <c r="E111" s="21">
        <f t="shared" si="16"/>
        <v>3</v>
      </c>
      <c r="F111" s="21">
        <f t="shared" si="16"/>
        <v>3</v>
      </c>
      <c r="G111" s="21">
        <v>1</v>
      </c>
      <c r="H111" s="21">
        <f t="shared" si="10"/>
        <v>5</v>
      </c>
      <c r="I111" s="21">
        <f t="shared" si="11"/>
        <v>3</v>
      </c>
      <c r="J111" s="21">
        <f t="shared" si="17"/>
        <v>2</v>
      </c>
      <c r="K111" s="21">
        <f t="shared" si="17"/>
        <v>2</v>
      </c>
      <c r="L111" s="21">
        <f t="shared" si="18"/>
        <v>3</v>
      </c>
      <c r="M111" s="21">
        <f t="shared" si="18"/>
        <v>3</v>
      </c>
      <c r="N111" s="21">
        <v>1</v>
      </c>
      <c r="O111" s="21">
        <v>1</v>
      </c>
      <c r="P111" s="21">
        <v>1</v>
      </c>
      <c r="Q111" s="21">
        <f t="shared" si="19"/>
        <v>2</v>
      </c>
      <c r="R111" s="21">
        <f t="shared" si="19"/>
        <v>2</v>
      </c>
      <c r="S111">
        <v>21.778808583658201</v>
      </c>
    </row>
    <row r="112" spans="1:19" x14ac:dyDescent="0.25">
      <c r="A112">
        <v>109</v>
      </c>
      <c r="B112" t="s">
        <v>109</v>
      </c>
      <c r="C112" s="21">
        <f t="shared" si="15"/>
        <v>3</v>
      </c>
      <c r="D112" s="21">
        <f t="shared" si="15"/>
        <v>3</v>
      </c>
      <c r="E112" s="21">
        <f t="shared" si="16"/>
        <v>4</v>
      </c>
      <c r="F112" s="21">
        <f t="shared" si="16"/>
        <v>4</v>
      </c>
      <c r="G112" s="21">
        <v>1</v>
      </c>
      <c r="H112" s="21">
        <f t="shared" si="10"/>
        <v>6</v>
      </c>
      <c r="I112" s="21">
        <f t="shared" si="11"/>
        <v>4</v>
      </c>
      <c r="J112" s="21">
        <f t="shared" si="17"/>
        <v>4</v>
      </c>
      <c r="K112" s="21">
        <f t="shared" si="17"/>
        <v>4</v>
      </c>
      <c r="L112" s="21">
        <f t="shared" si="18"/>
        <v>4</v>
      </c>
      <c r="M112" s="21">
        <f t="shared" si="18"/>
        <v>4</v>
      </c>
      <c r="N112" s="21">
        <v>1</v>
      </c>
      <c r="O112" s="21">
        <v>1</v>
      </c>
      <c r="P112" s="21">
        <v>1</v>
      </c>
      <c r="Q112" s="21">
        <f t="shared" si="19"/>
        <v>4</v>
      </c>
      <c r="R112" s="21">
        <f t="shared" si="19"/>
        <v>4</v>
      </c>
      <c r="S112">
        <v>70.6479397664028</v>
      </c>
    </row>
    <row r="113" spans="1:19" x14ac:dyDescent="0.25">
      <c r="A113">
        <v>110</v>
      </c>
      <c r="B113" t="s">
        <v>110</v>
      </c>
      <c r="C113" s="21">
        <f t="shared" si="15"/>
        <v>4</v>
      </c>
      <c r="D113" s="21">
        <f t="shared" si="15"/>
        <v>4</v>
      </c>
      <c r="E113" s="21">
        <f t="shared" si="16"/>
        <v>5</v>
      </c>
      <c r="F113" s="21">
        <f t="shared" si="16"/>
        <v>5</v>
      </c>
      <c r="G113" s="21">
        <v>1</v>
      </c>
      <c r="H113" s="21">
        <f t="shared" si="10"/>
        <v>7</v>
      </c>
      <c r="I113" s="21">
        <f t="shared" si="11"/>
        <v>5</v>
      </c>
      <c r="J113" s="21">
        <f t="shared" si="17"/>
        <v>5</v>
      </c>
      <c r="K113" s="21">
        <f t="shared" si="17"/>
        <v>5</v>
      </c>
      <c r="L113" s="21">
        <f t="shared" si="18"/>
        <v>5</v>
      </c>
      <c r="M113" s="21">
        <f t="shared" si="18"/>
        <v>5</v>
      </c>
      <c r="N113" s="21">
        <v>1</v>
      </c>
      <c r="O113" s="21">
        <v>1</v>
      </c>
      <c r="P113" s="21">
        <v>1</v>
      </c>
      <c r="Q113" s="21">
        <f t="shared" si="19"/>
        <v>5</v>
      </c>
      <c r="R113" s="21">
        <f t="shared" si="19"/>
        <v>5</v>
      </c>
      <c r="S113">
        <v>98.836391486010498</v>
      </c>
    </row>
    <row r="114" spans="1:19" x14ac:dyDescent="0.25">
      <c r="A114">
        <v>111</v>
      </c>
      <c r="B114" t="s">
        <v>111</v>
      </c>
      <c r="C114" s="21">
        <f t="shared" si="15"/>
        <v>4</v>
      </c>
      <c r="D114" s="21">
        <f t="shared" si="15"/>
        <v>4</v>
      </c>
      <c r="E114" s="21">
        <f t="shared" si="16"/>
        <v>4</v>
      </c>
      <c r="F114" s="21">
        <f t="shared" si="16"/>
        <v>4</v>
      </c>
      <c r="G114" s="21">
        <v>1</v>
      </c>
      <c r="H114" s="21">
        <f t="shared" si="10"/>
        <v>6</v>
      </c>
      <c r="I114" s="21">
        <f t="shared" si="11"/>
        <v>4</v>
      </c>
      <c r="J114" s="21">
        <f t="shared" si="17"/>
        <v>4</v>
      </c>
      <c r="K114" s="21">
        <f t="shared" si="17"/>
        <v>4</v>
      </c>
      <c r="L114" s="21">
        <f t="shared" si="18"/>
        <v>4</v>
      </c>
      <c r="M114" s="21">
        <f t="shared" si="18"/>
        <v>4</v>
      </c>
      <c r="N114" s="21">
        <v>1</v>
      </c>
      <c r="O114" s="21">
        <v>1</v>
      </c>
      <c r="P114" s="21">
        <v>1</v>
      </c>
      <c r="Q114" s="21">
        <f t="shared" si="19"/>
        <v>4</v>
      </c>
      <c r="R114" s="21">
        <f t="shared" si="19"/>
        <v>4</v>
      </c>
      <c r="S114">
        <v>76.220619045958202</v>
      </c>
    </row>
    <row r="115" spans="1:19" x14ac:dyDescent="0.25">
      <c r="A115">
        <v>112</v>
      </c>
      <c r="B115" t="s">
        <v>112</v>
      </c>
      <c r="C115" s="21">
        <f t="shared" si="15"/>
        <v>3</v>
      </c>
      <c r="D115" s="21">
        <f t="shared" si="15"/>
        <v>3</v>
      </c>
      <c r="E115" s="21">
        <f t="shared" si="16"/>
        <v>4</v>
      </c>
      <c r="F115" s="21">
        <f t="shared" si="16"/>
        <v>4</v>
      </c>
      <c r="G115" s="21">
        <v>1</v>
      </c>
      <c r="H115" s="21">
        <f t="shared" si="10"/>
        <v>6</v>
      </c>
      <c r="I115" s="21">
        <f t="shared" si="11"/>
        <v>4</v>
      </c>
      <c r="J115" s="21">
        <f t="shared" si="17"/>
        <v>4</v>
      </c>
      <c r="K115" s="21">
        <f t="shared" si="17"/>
        <v>4</v>
      </c>
      <c r="L115" s="21">
        <f t="shared" si="18"/>
        <v>4</v>
      </c>
      <c r="M115" s="21">
        <f t="shared" si="18"/>
        <v>4</v>
      </c>
      <c r="N115" s="21">
        <v>1</v>
      </c>
      <c r="O115" s="21">
        <v>1</v>
      </c>
      <c r="P115" s="21">
        <v>1</v>
      </c>
      <c r="Q115" s="21">
        <f t="shared" si="19"/>
        <v>4</v>
      </c>
      <c r="R115" s="21">
        <f t="shared" si="19"/>
        <v>4</v>
      </c>
      <c r="S115">
        <v>75.800920283540705</v>
      </c>
    </row>
    <row r="116" spans="1:19" x14ac:dyDescent="0.25">
      <c r="A116">
        <v>113</v>
      </c>
      <c r="B116" t="s">
        <v>113</v>
      </c>
      <c r="C116" s="21">
        <f t="shared" si="15"/>
        <v>3</v>
      </c>
      <c r="D116" s="21">
        <f t="shared" si="15"/>
        <v>3</v>
      </c>
      <c r="E116" s="21">
        <f t="shared" si="16"/>
        <v>4</v>
      </c>
      <c r="F116" s="21">
        <f t="shared" si="16"/>
        <v>4</v>
      </c>
      <c r="G116" s="21">
        <v>1</v>
      </c>
      <c r="H116" s="21">
        <f t="shared" si="10"/>
        <v>6</v>
      </c>
      <c r="I116" s="21">
        <f t="shared" si="11"/>
        <v>4</v>
      </c>
      <c r="J116" s="21">
        <f t="shared" si="17"/>
        <v>4</v>
      </c>
      <c r="K116" s="21">
        <f t="shared" si="17"/>
        <v>4</v>
      </c>
      <c r="L116" s="21">
        <f t="shared" si="18"/>
        <v>4</v>
      </c>
      <c r="M116" s="21">
        <f t="shared" si="18"/>
        <v>4</v>
      </c>
      <c r="N116" s="21">
        <v>1</v>
      </c>
      <c r="O116" s="21">
        <v>1</v>
      </c>
      <c r="P116" s="21">
        <v>1</v>
      </c>
      <c r="Q116" s="21">
        <f t="shared" si="19"/>
        <v>4</v>
      </c>
      <c r="R116" s="21">
        <f t="shared" si="19"/>
        <v>4</v>
      </c>
      <c r="S116">
        <v>65.714522838592401</v>
      </c>
    </row>
    <row r="117" spans="1:19" x14ac:dyDescent="0.25">
      <c r="A117">
        <v>114</v>
      </c>
      <c r="B117" t="s">
        <v>114</v>
      </c>
      <c r="C117" s="21">
        <f t="shared" si="15"/>
        <v>4</v>
      </c>
      <c r="D117" s="21">
        <f t="shared" si="15"/>
        <v>4</v>
      </c>
      <c r="E117" s="21">
        <f t="shared" si="16"/>
        <v>5</v>
      </c>
      <c r="F117" s="21">
        <f t="shared" si="16"/>
        <v>5</v>
      </c>
      <c r="G117" s="21">
        <v>1</v>
      </c>
      <c r="H117" s="21">
        <f t="shared" si="10"/>
        <v>7</v>
      </c>
      <c r="I117" s="21">
        <f t="shared" si="11"/>
        <v>5</v>
      </c>
      <c r="J117" s="21">
        <f t="shared" si="17"/>
        <v>4</v>
      </c>
      <c r="K117" s="21">
        <f t="shared" si="17"/>
        <v>4</v>
      </c>
      <c r="L117" s="21">
        <f t="shared" si="18"/>
        <v>5</v>
      </c>
      <c r="M117" s="21">
        <f t="shared" si="18"/>
        <v>5</v>
      </c>
      <c r="N117" s="21">
        <v>1</v>
      </c>
      <c r="O117" s="21">
        <v>1</v>
      </c>
      <c r="P117" s="21">
        <v>1</v>
      </c>
      <c r="Q117" s="21">
        <f t="shared" si="19"/>
        <v>4</v>
      </c>
      <c r="R117" s="21">
        <f t="shared" si="19"/>
        <v>4</v>
      </c>
      <c r="S117">
        <v>87.356615142822207</v>
      </c>
    </row>
    <row r="118" spans="1:19" x14ac:dyDescent="0.25">
      <c r="A118">
        <v>115</v>
      </c>
      <c r="B118" t="s">
        <v>115</v>
      </c>
      <c r="C118" s="21">
        <f t="shared" si="15"/>
        <v>4</v>
      </c>
      <c r="D118" s="21">
        <f t="shared" si="15"/>
        <v>4</v>
      </c>
      <c r="E118" s="21">
        <f t="shared" si="16"/>
        <v>5</v>
      </c>
      <c r="F118" s="21">
        <f t="shared" si="16"/>
        <v>5</v>
      </c>
      <c r="G118" s="21">
        <v>1</v>
      </c>
      <c r="H118" s="21">
        <f t="shared" si="10"/>
        <v>7</v>
      </c>
      <c r="I118" s="21">
        <f t="shared" si="11"/>
        <v>5</v>
      </c>
      <c r="J118" s="21">
        <f t="shared" si="17"/>
        <v>5</v>
      </c>
      <c r="K118" s="21">
        <f t="shared" si="17"/>
        <v>5</v>
      </c>
      <c r="L118" s="21">
        <f t="shared" si="18"/>
        <v>5</v>
      </c>
      <c r="M118" s="21">
        <f t="shared" si="18"/>
        <v>5</v>
      </c>
      <c r="N118" s="21">
        <v>1</v>
      </c>
      <c r="O118" s="21">
        <v>1</v>
      </c>
      <c r="P118" s="21">
        <v>1</v>
      </c>
      <c r="Q118" s="21">
        <f t="shared" si="19"/>
        <v>5</v>
      </c>
      <c r="R118" s="21">
        <f t="shared" si="19"/>
        <v>5</v>
      </c>
      <c r="S118">
        <v>98.724917089077806</v>
      </c>
    </row>
    <row r="119" spans="1:19" x14ac:dyDescent="0.25">
      <c r="A119">
        <v>116</v>
      </c>
      <c r="B119" t="s">
        <v>116</v>
      </c>
      <c r="C119" s="21">
        <f t="shared" si="15"/>
        <v>3</v>
      </c>
      <c r="D119" s="21">
        <f t="shared" si="15"/>
        <v>3</v>
      </c>
      <c r="E119" s="21">
        <f t="shared" si="16"/>
        <v>4</v>
      </c>
      <c r="F119" s="21">
        <f t="shared" si="16"/>
        <v>4</v>
      </c>
      <c r="G119" s="21">
        <v>1</v>
      </c>
      <c r="H119" s="21">
        <f t="shared" si="10"/>
        <v>6</v>
      </c>
      <c r="I119" s="21">
        <f t="shared" si="11"/>
        <v>4</v>
      </c>
      <c r="J119" s="21">
        <f t="shared" si="17"/>
        <v>4</v>
      </c>
      <c r="K119" s="21">
        <f t="shared" si="17"/>
        <v>4</v>
      </c>
      <c r="L119" s="21">
        <f t="shared" si="18"/>
        <v>4</v>
      </c>
      <c r="M119" s="21">
        <f t="shared" si="18"/>
        <v>4</v>
      </c>
      <c r="N119" s="21">
        <v>1</v>
      </c>
      <c r="O119" s="21">
        <v>1</v>
      </c>
      <c r="P119" s="21">
        <v>1</v>
      </c>
      <c r="Q119" s="21">
        <f t="shared" si="19"/>
        <v>4</v>
      </c>
      <c r="R119" s="21">
        <f t="shared" si="19"/>
        <v>4</v>
      </c>
      <c r="S119">
        <v>75.533714058472896</v>
      </c>
    </row>
    <row r="120" spans="1:19" x14ac:dyDescent="0.25">
      <c r="A120">
        <v>117</v>
      </c>
      <c r="B120" t="s">
        <v>117</v>
      </c>
      <c r="C120" s="21">
        <f t="shared" si="15"/>
        <v>5</v>
      </c>
      <c r="D120" s="21">
        <f t="shared" si="15"/>
        <v>5</v>
      </c>
      <c r="E120" s="21">
        <f t="shared" si="16"/>
        <v>6</v>
      </c>
      <c r="F120" s="21">
        <f t="shared" si="16"/>
        <v>6</v>
      </c>
      <c r="G120" s="21">
        <v>1</v>
      </c>
      <c r="H120" s="21">
        <f t="shared" si="10"/>
        <v>8</v>
      </c>
      <c r="I120" s="21">
        <f t="shared" si="11"/>
        <v>6</v>
      </c>
      <c r="J120" s="21">
        <f t="shared" si="17"/>
        <v>5</v>
      </c>
      <c r="K120" s="21">
        <f t="shared" si="17"/>
        <v>5</v>
      </c>
      <c r="L120" s="21">
        <f t="shared" si="18"/>
        <v>6</v>
      </c>
      <c r="M120" s="21">
        <f t="shared" si="18"/>
        <v>6</v>
      </c>
      <c r="N120" s="21">
        <v>1</v>
      </c>
      <c r="O120" s="21">
        <v>1</v>
      </c>
      <c r="P120" s="21">
        <v>1</v>
      </c>
      <c r="Q120" s="21">
        <f t="shared" si="19"/>
        <v>5</v>
      </c>
      <c r="R120" s="21">
        <f t="shared" si="19"/>
        <v>5</v>
      </c>
      <c r="S120">
        <v>107.854253636728</v>
      </c>
    </row>
    <row r="121" spans="1:19" x14ac:dyDescent="0.25">
      <c r="A121">
        <v>118</v>
      </c>
      <c r="B121" t="s">
        <v>118</v>
      </c>
      <c r="C121" s="21">
        <f t="shared" si="15"/>
        <v>4</v>
      </c>
      <c r="D121" s="21">
        <f t="shared" si="15"/>
        <v>4</v>
      </c>
      <c r="E121" s="21">
        <f t="shared" si="16"/>
        <v>5</v>
      </c>
      <c r="F121" s="21">
        <f t="shared" si="16"/>
        <v>5</v>
      </c>
      <c r="G121" s="21">
        <v>1</v>
      </c>
      <c r="H121" s="21">
        <f t="shared" si="10"/>
        <v>7</v>
      </c>
      <c r="I121" s="21">
        <f t="shared" si="11"/>
        <v>5</v>
      </c>
      <c r="J121" s="21">
        <f t="shared" si="17"/>
        <v>4</v>
      </c>
      <c r="K121" s="21">
        <f t="shared" si="17"/>
        <v>4</v>
      </c>
      <c r="L121" s="21">
        <f t="shared" si="18"/>
        <v>5</v>
      </c>
      <c r="M121" s="21">
        <f t="shared" si="18"/>
        <v>5</v>
      </c>
      <c r="N121" s="21">
        <v>1</v>
      </c>
      <c r="O121" s="21">
        <v>1</v>
      </c>
      <c r="P121" s="21">
        <v>1</v>
      </c>
      <c r="Q121" s="21">
        <f t="shared" si="19"/>
        <v>4</v>
      </c>
      <c r="R121" s="21">
        <f t="shared" si="19"/>
        <v>4</v>
      </c>
      <c r="S121">
        <v>89.100456064397605</v>
      </c>
    </row>
    <row r="122" spans="1:19" x14ac:dyDescent="0.25">
      <c r="A122">
        <v>119</v>
      </c>
      <c r="B122" t="s">
        <v>119</v>
      </c>
      <c r="C122" s="21">
        <f t="shared" si="15"/>
        <v>4</v>
      </c>
      <c r="D122" s="21">
        <f t="shared" si="15"/>
        <v>4</v>
      </c>
      <c r="E122" s="21">
        <f t="shared" si="16"/>
        <v>5</v>
      </c>
      <c r="F122" s="21">
        <f t="shared" si="16"/>
        <v>5</v>
      </c>
      <c r="G122" s="21">
        <v>1</v>
      </c>
      <c r="H122" s="21">
        <f t="shared" si="10"/>
        <v>7</v>
      </c>
      <c r="I122" s="21">
        <f t="shared" si="11"/>
        <v>5</v>
      </c>
      <c r="J122" s="21">
        <f t="shared" si="17"/>
        <v>4</v>
      </c>
      <c r="K122" s="21">
        <f t="shared" si="17"/>
        <v>4</v>
      </c>
      <c r="L122" s="21">
        <f t="shared" si="18"/>
        <v>5</v>
      </c>
      <c r="M122" s="21">
        <f t="shared" si="18"/>
        <v>5</v>
      </c>
      <c r="N122" s="21">
        <v>1</v>
      </c>
      <c r="O122" s="21">
        <v>1</v>
      </c>
      <c r="P122" s="21">
        <v>1</v>
      </c>
      <c r="Q122" s="21">
        <f t="shared" si="19"/>
        <v>4</v>
      </c>
      <c r="R122" s="21">
        <f t="shared" si="19"/>
        <v>4</v>
      </c>
      <c r="S122">
        <v>79.467323231919906</v>
      </c>
    </row>
    <row r="123" spans="1:19" x14ac:dyDescent="0.25">
      <c r="A123">
        <v>120</v>
      </c>
      <c r="B123" t="s">
        <v>120</v>
      </c>
      <c r="C123" s="21">
        <f t="shared" si="15"/>
        <v>3</v>
      </c>
      <c r="D123" s="21">
        <f t="shared" si="15"/>
        <v>3</v>
      </c>
      <c r="E123" s="21">
        <f t="shared" si="16"/>
        <v>3</v>
      </c>
      <c r="F123" s="21">
        <f t="shared" si="16"/>
        <v>3</v>
      </c>
      <c r="G123" s="21">
        <v>1</v>
      </c>
      <c r="H123" s="21">
        <f t="shared" si="10"/>
        <v>5</v>
      </c>
      <c r="I123" s="21">
        <f t="shared" si="11"/>
        <v>3</v>
      </c>
      <c r="J123" s="21">
        <f t="shared" si="17"/>
        <v>3</v>
      </c>
      <c r="K123" s="21">
        <f t="shared" si="17"/>
        <v>3</v>
      </c>
      <c r="L123" s="21">
        <f t="shared" si="18"/>
        <v>3</v>
      </c>
      <c r="M123" s="21">
        <f t="shared" si="18"/>
        <v>3</v>
      </c>
      <c r="N123" s="21">
        <v>1</v>
      </c>
      <c r="O123" s="21">
        <v>1</v>
      </c>
      <c r="P123" s="21">
        <v>1</v>
      </c>
      <c r="Q123" s="21">
        <f t="shared" si="19"/>
        <v>3</v>
      </c>
      <c r="R123" s="21">
        <f t="shared" si="19"/>
        <v>3</v>
      </c>
      <c r="S123">
        <v>45.8678490133846</v>
      </c>
    </row>
    <row r="124" spans="1:19" x14ac:dyDescent="0.25">
      <c r="A124">
        <v>121</v>
      </c>
      <c r="B124" t="s">
        <v>121</v>
      </c>
      <c r="C124" s="21">
        <f t="shared" si="15"/>
        <v>3</v>
      </c>
      <c r="D124" s="21">
        <f t="shared" si="15"/>
        <v>3</v>
      </c>
      <c r="E124" s="21">
        <f t="shared" si="16"/>
        <v>4</v>
      </c>
      <c r="F124" s="21">
        <f t="shared" si="16"/>
        <v>4</v>
      </c>
      <c r="G124" s="21">
        <v>1</v>
      </c>
      <c r="H124" s="21">
        <f t="shared" si="10"/>
        <v>6</v>
      </c>
      <c r="I124" s="21">
        <f t="shared" si="11"/>
        <v>4</v>
      </c>
      <c r="J124" s="21">
        <f t="shared" si="17"/>
        <v>3</v>
      </c>
      <c r="K124" s="21">
        <f t="shared" si="17"/>
        <v>3</v>
      </c>
      <c r="L124" s="21">
        <f t="shared" si="18"/>
        <v>4</v>
      </c>
      <c r="M124" s="21">
        <f t="shared" si="18"/>
        <v>4</v>
      </c>
      <c r="N124" s="21">
        <v>1</v>
      </c>
      <c r="O124" s="21">
        <v>1</v>
      </c>
      <c r="P124" s="21">
        <v>1</v>
      </c>
      <c r="Q124" s="21">
        <f t="shared" si="19"/>
        <v>3</v>
      </c>
      <c r="R124" s="21">
        <f t="shared" si="19"/>
        <v>3</v>
      </c>
      <c r="S124">
        <v>58.021882075183697</v>
      </c>
    </row>
    <row r="125" spans="1:19" x14ac:dyDescent="0.25">
      <c r="A125">
        <v>122</v>
      </c>
      <c r="B125" t="s">
        <v>122</v>
      </c>
      <c r="C125" s="21">
        <f t="shared" si="15"/>
        <v>4</v>
      </c>
      <c r="D125" s="21">
        <f t="shared" si="15"/>
        <v>4</v>
      </c>
      <c r="E125" s="21">
        <f t="shared" si="16"/>
        <v>5</v>
      </c>
      <c r="F125" s="21">
        <f t="shared" si="16"/>
        <v>5</v>
      </c>
      <c r="G125" s="21">
        <v>1</v>
      </c>
      <c r="H125" s="21">
        <f t="shared" si="10"/>
        <v>7</v>
      </c>
      <c r="I125" s="21">
        <f t="shared" si="11"/>
        <v>5</v>
      </c>
      <c r="J125" s="21">
        <f t="shared" si="17"/>
        <v>5</v>
      </c>
      <c r="K125" s="21">
        <f t="shared" si="17"/>
        <v>5</v>
      </c>
      <c r="L125" s="21">
        <f t="shared" si="18"/>
        <v>5</v>
      </c>
      <c r="M125" s="21">
        <f t="shared" si="18"/>
        <v>5</v>
      </c>
      <c r="N125" s="21">
        <v>1</v>
      </c>
      <c r="O125" s="21">
        <v>1</v>
      </c>
      <c r="P125" s="21">
        <v>1</v>
      </c>
      <c r="Q125" s="21">
        <f t="shared" si="19"/>
        <v>5</v>
      </c>
      <c r="R125" s="21">
        <f t="shared" si="19"/>
        <v>5</v>
      </c>
      <c r="S125">
        <v>98.319943231480593</v>
      </c>
    </row>
    <row r="126" spans="1:19" x14ac:dyDescent="0.25">
      <c r="A126">
        <v>123</v>
      </c>
      <c r="B126" t="s">
        <v>123</v>
      </c>
      <c r="C126" s="21">
        <f t="shared" si="15"/>
        <v>3</v>
      </c>
      <c r="D126" s="21">
        <f t="shared" si="15"/>
        <v>3</v>
      </c>
      <c r="E126" s="21">
        <f t="shared" si="16"/>
        <v>3</v>
      </c>
      <c r="F126" s="21">
        <f t="shared" si="16"/>
        <v>3</v>
      </c>
      <c r="G126" s="21">
        <v>1</v>
      </c>
      <c r="H126" s="21">
        <f t="shared" si="10"/>
        <v>5</v>
      </c>
      <c r="I126" s="21">
        <f t="shared" si="11"/>
        <v>3</v>
      </c>
      <c r="J126" s="21">
        <f t="shared" si="17"/>
        <v>3</v>
      </c>
      <c r="K126" s="21">
        <f t="shared" si="17"/>
        <v>3</v>
      </c>
      <c r="L126" s="21">
        <f t="shared" si="18"/>
        <v>3</v>
      </c>
      <c r="M126" s="21">
        <f t="shared" si="18"/>
        <v>3</v>
      </c>
      <c r="N126" s="21">
        <v>1</v>
      </c>
      <c r="O126" s="21">
        <v>1</v>
      </c>
      <c r="P126" s="21">
        <v>1</v>
      </c>
      <c r="Q126" s="21">
        <f t="shared" si="19"/>
        <v>3</v>
      </c>
      <c r="R126" s="21">
        <f t="shared" si="19"/>
        <v>3</v>
      </c>
      <c r="S126">
        <v>45.768258852379297</v>
      </c>
    </row>
    <row r="127" spans="1:19" x14ac:dyDescent="0.25">
      <c r="A127">
        <v>124</v>
      </c>
      <c r="B127" t="s">
        <v>124</v>
      </c>
      <c r="C127" s="21">
        <f t="shared" si="15"/>
        <v>2</v>
      </c>
      <c r="D127" s="21">
        <f t="shared" si="15"/>
        <v>2</v>
      </c>
      <c r="E127" s="21">
        <f t="shared" si="16"/>
        <v>3</v>
      </c>
      <c r="F127" s="21">
        <f t="shared" si="16"/>
        <v>3</v>
      </c>
      <c r="G127" s="21">
        <v>1</v>
      </c>
      <c r="H127" s="21">
        <f t="shared" si="10"/>
        <v>5</v>
      </c>
      <c r="I127" s="21">
        <f t="shared" si="11"/>
        <v>3</v>
      </c>
      <c r="J127" s="21">
        <f t="shared" si="17"/>
        <v>2</v>
      </c>
      <c r="K127" s="21">
        <f t="shared" si="17"/>
        <v>2</v>
      </c>
      <c r="L127" s="21">
        <f t="shared" si="18"/>
        <v>3</v>
      </c>
      <c r="M127" s="21">
        <f t="shared" si="18"/>
        <v>3</v>
      </c>
      <c r="N127" s="21">
        <v>1</v>
      </c>
      <c r="O127" s="21">
        <v>1</v>
      </c>
      <c r="P127" s="21">
        <v>1</v>
      </c>
      <c r="Q127" s="21">
        <f t="shared" si="19"/>
        <v>2</v>
      </c>
      <c r="R127" s="21">
        <f t="shared" si="19"/>
        <v>2</v>
      </c>
      <c r="S127">
        <v>30.443017776489199</v>
      </c>
    </row>
    <row r="128" spans="1:19" x14ac:dyDescent="0.25">
      <c r="A128">
        <v>125</v>
      </c>
      <c r="B128" t="s">
        <v>125</v>
      </c>
      <c r="C128" s="21">
        <f t="shared" si="15"/>
        <v>2</v>
      </c>
      <c r="D128" s="21">
        <f t="shared" si="15"/>
        <v>2</v>
      </c>
      <c r="E128" s="21">
        <f t="shared" si="16"/>
        <v>3</v>
      </c>
      <c r="F128" s="21">
        <f t="shared" si="16"/>
        <v>3</v>
      </c>
      <c r="G128" s="21">
        <v>1</v>
      </c>
      <c r="H128" s="21">
        <f t="shared" si="10"/>
        <v>5</v>
      </c>
      <c r="I128" s="21">
        <f t="shared" si="11"/>
        <v>3</v>
      </c>
      <c r="J128" s="21">
        <f t="shared" si="17"/>
        <v>3</v>
      </c>
      <c r="K128" s="21">
        <f t="shared" si="17"/>
        <v>3</v>
      </c>
      <c r="L128" s="21">
        <f t="shared" si="18"/>
        <v>3</v>
      </c>
      <c r="M128" s="21">
        <f t="shared" si="18"/>
        <v>3</v>
      </c>
      <c r="N128" s="21">
        <v>1</v>
      </c>
      <c r="O128" s="21">
        <v>1</v>
      </c>
      <c r="P128" s="21">
        <v>1</v>
      </c>
      <c r="Q128" s="21">
        <f t="shared" si="19"/>
        <v>3</v>
      </c>
      <c r="R128" s="21">
        <f t="shared" si="19"/>
        <v>3</v>
      </c>
      <c r="S128">
        <v>34.339377190302798</v>
      </c>
    </row>
    <row r="129" spans="1:19" x14ac:dyDescent="0.25">
      <c r="A129">
        <v>126</v>
      </c>
      <c r="B129" t="s">
        <v>126</v>
      </c>
      <c r="C129" s="21">
        <f t="shared" si="15"/>
        <v>3</v>
      </c>
      <c r="D129" s="21">
        <f t="shared" si="15"/>
        <v>3</v>
      </c>
      <c r="E129" s="21">
        <f t="shared" si="16"/>
        <v>4</v>
      </c>
      <c r="F129" s="21">
        <f t="shared" si="16"/>
        <v>4</v>
      </c>
      <c r="G129" s="21">
        <v>1</v>
      </c>
      <c r="H129" s="21">
        <f t="shared" si="10"/>
        <v>6</v>
      </c>
      <c r="I129" s="21">
        <f t="shared" si="11"/>
        <v>4</v>
      </c>
      <c r="J129" s="21">
        <f t="shared" si="17"/>
        <v>4</v>
      </c>
      <c r="K129" s="21">
        <f t="shared" si="17"/>
        <v>4</v>
      </c>
      <c r="L129" s="21">
        <f t="shared" si="18"/>
        <v>4</v>
      </c>
      <c r="M129" s="21">
        <f t="shared" si="18"/>
        <v>4</v>
      </c>
      <c r="N129" s="21">
        <v>1</v>
      </c>
      <c r="O129" s="21">
        <v>1</v>
      </c>
      <c r="P129" s="21">
        <v>1</v>
      </c>
      <c r="Q129" s="21">
        <f t="shared" si="19"/>
        <v>4</v>
      </c>
      <c r="R129" s="21">
        <f t="shared" si="19"/>
        <v>4</v>
      </c>
      <c r="S129">
        <v>73.762638568878103</v>
      </c>
    </row>
    <row r="130" spans="1:19" x14ac:dyDescent="0.25">
      <c r="A130">
        <v>127</v>
      </c>
      <c r="B130" t="s">
        <v>127</v>
      </c>
      <c r="C130" s="21">
        <f t="shared" si="15"/>
        <v>4</v>
      </c>
      <c r="D130" s="21">
        <f t="shared" si="15"/>
        <v>4</v>
      </c>
      <c r="E130" s="21">
        <f t="shared" si="16"/>
        <v>5</v>
      </c>
      <c r="F130" s="21">
        <f t="shared" si="16"/>
        <v>5</v>
      </c>
      <c r="G130" s="21">
        <v>1</v>
      </c>
      <c r="H130" s="21">
        <f t="shared" si="10"/>
        <v>7</v>
      </c>
      <c r="I130" s="21">
        <f t="shared" si="11"/>
        <v>5</v>
      </c>
      <c r="J130" s="21">
        <f t="shared" si="17"/>
        <v>4</v>
      </c>
      <c r="K130" s="21">
        <f t="shared" si="17"/>
        <v>4</v>
      </c>
      <c r="L130" s="21">
        <f t="shared" si="18"/>
        <v>5</v>
      </c>
      <c r="M130" s="21">
        <f t="shared" si="18"/>
        <v>5</v>
      </c>
      <c r="N130" s="21">
        <v>1</v>
      </c>
      <c r="O130" s="21">
        <v>1</v>
      </c>
      <c r="P130" s="21">
        <v>1</v>
      </c>
      <c r="Q130" s="21">
        <f t="shared" si="19"/>
        <v>4</v>
      </c>
      <c r="R130" s="21">
        <f t="shared" si="19"/>
        <v>4</v>
      </c>
      <c r="S130">
        <v>86.617449951171807</v>
      </c>
    </row>
    <row r="131" spans="1:19" x14ac:dyDescent="0.25">
      <c r="A131">
        <v>128</v>
      </c>
      <c r="B131" t="s">
        <v>128</v>
      </c>
      <c r="C131" s="21">
        <f t="shared" si="15"/>
        <v>3</v>
      </c>
      <c r="D131" s="21">
        <f t="shared" si="15"/>
        <v>3</v>
      </c>
      <c r="E131" s="21">
        <f t="shared" si="16"/>
        <v>4</v>
      </c>
      <c r="F131" s="21">
        <f t="shared" si="16"/>
        <v>4</v>
      </c>
      <c r="G131" s="21">
        <v>1</v>
      </c>
      <c r="H131" s="21">
        <f t="shared" si="10"/>
        <v>6</v>
      </c>
      <c r="I131" s="21">
        <f t="shared" si="11"/>
        <v>4</v>
      </c>
      <c r="J131" s="21">
        <f t="shared" si="17"/>
        <v>3</v>
      </c>
      <c r="K131" s="21">
        <f t="shared" si="17"/>
        <v>3</v>
      </c>
      <c r="L131" s="21">
        <f t="shared" si="18"/>
        <v>4</v>
      </c>
      <c r="M131" s="21">
        <f t="shared" si="18"/>
        <v>4</v>
      </c>
      <c r="N131" s="21">
        <v>1</v>
      </c>
      <c r="O131" s="21">
        <v>1</v>
      </c>
      <c r="P131" s="21">
        <v>1</v>
      </c>
      <c r="Q131" s="21">
        <f t="shared" si="19"/>
        <v>3</v>
      </c>
      <c r="R131" s="21">
        <f t="shared" si="19"/>
        <v>3</v>
      </c>
      <c r="S131">
        <v>49.750642403788902</v>
      </c>
    </row>
    <row r="132" spans="1:19" x14ac:dyDescent="0.25">
      <c r="A132">
        <v>129</v>
      </c>
      <c r="B132" t="s">
        <v>129</v>
      </c>
      <c r="C132" s="21">
        <f t="shared" si="15"/>
        <v>3</v>
      </c>
      <c r="D132" s="21">
        <f t="shared" si="15"/>
        <v>3</v>
      </c>
      <c r="E132" s="21">
        <f t="shared" si="16"/>
        <v>4</v>
      </c>
      <c r="F132" s="21">
        <f t="shared" si="16"/>
        <v>4</v>
      </c>
      <c r="G132" s="21">
        <v>1</v>
      </c>
      <c r="H132" s="21">
        <f t="shared" si="10"/>
        <v>6</v>
      </c>
      <c r="I132" s="21">
        <f t="shared" si="11"/>
        <v>4</v>
      </c>
      <c r="J132" s="21">
        <f t="shared" si="17"/>
        <v>4</v>
      </c>
      <c r="K132" s="21">
        <f t="shared" si="17"/>
        <v>4</v>
      </c>
      <c r="L132" s="21">
        <f t="shared" si="18"/>
        <v>4</v>
      </c>
      <c r="M132" s="21">
        <f t="shared" si="18"/>
        <v>4</v>
      </c>
      <c r="N132" s="21">
        <v>1</v>
      </c>
      <c r="O132" s="21">
        <v>1</v>
      </c>
      <c r="P132" s="21">
        <v>1</v>
      </c>
      <c r="Q132" s="21">
        <f t="shared" si="19"/>
        <v>4</v>
      </c>
      <c r="R132" s="21">
        <f t="shared" si="19"/>
        <v>4</v>
      </c>
      <c r="S132">
        <v>72.300318426015394</v>
      </c>
    </row>
    <row r="133" spans="1:19" x14ac:dyDescent="0.25">
      <c r="A133">
        <v>130</v>
      </c>
      <c r="B133" t="s">
        <v>130</v>
      </c>
      <c r="C133" s="21">
        <f t="shared" ref="C133:D164" si="20">(ROUND((($S133+0)/30.4),0)+1)</f>
        <v>3</v>
      </c>
      <c r="D133" s="21">
        <f t="shared" si="20"/>
        <v>3</v>
      </c>
      <c r="E133" s="21">
        <f t="shared" ref="E133:F164" si="21">(ROUND((($S133+30)/30.4),0)+1)</f>
        <v>4</v>
      </c>
      <c r="F133" s="21">
        <f t="shared" si="21"/>
        <v>4</v>
      </c>
      <c r="G133" s="21">
        <v>1</v>
      </c>
      <c r="H133" s="21">
        <f t="shared" ref="H133:H196" si="22">(ROUND((($S133+30)/30.4),0)+3)</f>
        <v>6</v>
      </c>
      <c r="I133" s="21">
        <f t="shared" ref="I133:I196" si="23">(ROUND((($S133+30)/30.4),0)+1)</f>
        <v>4</v>
      </c>
      <c r="J133" s="21">
        <f t="shared" ref="J133:K164" si="24">(ROUND((($S133+14)/30.4),0)+1)</f>
        <v>4</v>
      </c>
      <c r="K133" s="21">
        <f t="shared" si="24"/>
        <v>4</v>
      </c>
      <c r="L133" s="21">
        <f t="shared" ref="L133:M164" si="25">(ROUND((($S133+30)/30.4),0)+1)</f>
        <v>4</v>
      </c>
      <c r="M133" s="21">
        <f t="shared" si="25"/>
        <v>4</v>
      </c>
      <c r="N133" s="21">
        <v>1</v>
      </c>
      <c r="O133" s="21">
        <v>1</v>
      </c>
      <c r="P133" s="21">
        <v>1</v>
      </c>
      <c r="Q133" s="21">
        <f t="shared" ref="Q133:R164" si="26">(ROUND((($S133+14)/30.4),0)+1)</f>
        <v>4</v>
      </c>
      <c r="R133" s="21">
        <f t="shared" si="26"/>
        <v>4</v>
      </c>
      <c r="S133">
        <v>75.855354936155607</v>
      </c>
    </row>
    <row r="134" spans="1:19" x14ac:dyDescent="0.25">
      <c r="A134">
        <v>131</v>
      </c>
      <c r="B134" t="s">
        <v>131</v>
      </c>
      <c r="C134" s="21">
        <f t="shared" si="20"/>
        <v>2</v>
      </c>
      <c r="D134" s="21">
        <f t="shared" si="20"/>
        <v>2</v>
      </c>
      <c r="E134" s="21">
        <f t="shared" si="21"/>
        <v>3</v>
      </c>
      <c r="F134" s="21">
        <f t="shared" si="21"/>
        <v>3</v>
      </c>
      <c r="G134" s="21">
        <v>1</v>
      </c>
      <c r="H134" s="21">
        <f t="shared" si="22"/>
        <v>5</v>
      </c>
      <c r="I134" s="21">
        <f t="shared" si="23"/>
        <v>3</v>
      </c>
      <c r="J134" s="21">
        <f t="shared" si="24"/>
        <v>2</v>
      </c>
      <c r="K134" s="21">
        <f t="shared" si="24"/>
        <v>2</v>
      </c>
      <c r="L134" s="21">
        <f t="shared" si="25"/>
        <v>3</v>
      </c>
      <c r="M134" s="21">
        <f t="shared" si="25"/>
        <v>3</v>
      </c>
      <c r="N134" s="21">
        <v>1</v>
      </c>
      <c r="O134" s="21">
        <v>1</v>
      </c>
      <c r="P134" s="21">
        <v>1</v>
      </c>
      <c r="Q134" s="21">
        <f t="shared" si="26"/>
        <v>2</v>
      </c>
      <c r="R134" s="21">
        <f t="shared" si="26"/>
        <v>2</v>
      </c>
      <c r="S134">
        <v>23.737701663081499</v>
      </c>
    </row>
    <row r="135" spans="1:19" x14ac:dyDescent="0.25">
      <c r="A135">
        <v>132</v>
      </c>
      <c r="B135" t="s">
        <v>132</v>
      </c>
      <c r="C135" s="21">
        <f t="shared" si="20"/>
        <v>4</v>
      </c>
      <c r="D135" s="21">
        <f t="shared" si="20"/>
        <v>4</v>
      </c>
      <c r="E135" s="21">
        <f t="shared" si="21"/>
        <v>5</v>
      </c>
      <c r="F135" s="21">
        <f t="shared" si="21"/>
        <v>5</v>
      </c>
      <c r="G135" s="21">
        <v>1</v>
      </c>
      <c r="H135" s="21">
        <f t="shared" si="22"/>
        <v>7</v>
      </c>
      <c r="I135" s="21">
        <f t="shared" si="23"/>
        <v>5</v>
      </c>
      <c r="J135" s="21">
        <f t="shared" si="24"/>
        <v>4</v>
      </c>
      <c r="K135" s="21">
        <f t="shared" si="24"/>
        <v>4</v>
      </c>
      <c r="L135" s="21">
        <f t="shared" si="25"/>
        <v>5</v>
      </c>
      <c r="M135" s="21">
        <f t="shared" si="25"/>
        <v>5</v>
      </c>
      <c r="N135" s="21">
        <v>1</v>
      </c>
      <c r="O135" s="21">
        <v>1</v>
      </c>
      <c r="P135" s="21">
        <v>1</v>
      </c>
      <c r="Q135" s="21">
        <f t="shared" si="26"/>
        <v>4</v>
      </c>
      <c r="R135" s="21">
        <f t="shared" si="26"/>
        <v>4</v>
      </c>
      <c r="S135">
        <v>91.014222869872995</v>
      </c>
    </row>
    <row r="136" spans="1:19" x14ac:dyDescent="0.25">
      <c r="A136">
        <v>133</v>
      </c>
      <c r="B136" t="s">
        <v>133</v>
      </c>
      <c r="C136" s="21">
        <f t="shared" si="20"/>
        <v>4</v>
      </c>
      <c r="D136" s="21">
        <f t="shared" si="20"/>
        <v>4</v>
      </c>
      <c r="E136" s="21">
        <f t="shared" si="21"/>
        <v>5</v>
      </c>
      <c r="F136" s="21">
        <f t="shared" si="21"/>
        <v>5</v>
      </c>
      <c r="G136" s="21">
        <v>1</v>
      </c>
      <c r="H136" s="21">
        <f t="shared" si="22"/>
        <v>7</v>
      </c>
      <c r="I136" s="21">
        <f t="shared" si="23"/>
        <v>5</v>
      </c>
      <c r="J136" s="21">
        <f t="shared" si="24"/>
        <v>4</v>
      </c>
      <c r="K136" s="21">
        <f t="shared" si="24"/>
        <v>4</v>
      </c>
      <c r="L136" s="21">
        <f t="shared" si="25"/>
        <v>5</v>
      </c>
      <c r="M136" s="21">
        <f t="shared" si="25"/>
        <v>5</v>
      </c>
      <c r="N136" s="21">
        <v>1</v>
      </c>
      <c r="O136" s="21">
        <v>1</v>
      </c>
      <c r="P136" s="21">
        <v>1</v>
      </c>
      <c r="Q136" s="21">
        <f t="shared" si="26"/>
        <v>4</v>
      </c>
      <c r="R136" s="21">
        <f t="shared" si="26"/>
        <v>4</v>
      </c>
      <c r="S136">
        <v>81.052052165186694</v>
      </c>
    </row>
    <row r="137" spans="1:19" x14ac:dyDescent="0.25">
      <c r="A137">
        <v>134</v>
      </c>
      <c r="B137" t="s">
        <v>134</v>
      </c>
      <c r="C137" s="21">
        <f t="shared" si="20"/>
        <v>4</v>
      </c>
      <c r="D137" s="21">
        <f t="shared" si="20"/>
        <v>4</v>
      </c>
      <c r="E137" s="21">
        <f t="shared" si="21"/>
        <v>5</v>
      </c>
      <c r="F137" s="21">
        <f t="shared" si="21"/>
        <v>5</v>
      </c>
      <c r="G137" s="21">
        <v>1</v>
      </c>
      <c r="H137" s="21">
        <f t="shared" si="22"/>
        <v>7</v>
      </c>
      <c r="I137" s="21">
        <f t="shared" si="23"/>
        <v>5</v>
      </c>
      <c r="J137" s="21">
        <f t="shared" si="24"/>
        <v>4</v>
      </c>
      <c r="K137" s="21">
        <f t="shared" si="24"/>
        <v>4</v>
      </c>
      <c r="L137" s="21">
        <f t="shared" si="25"/>
        <v>5</v>
      </c>
      <c r="M137" s="21">
        <f t="shared" si="25"/>
        <v>5</v>
      </c>
      <c r="N137" s="21">
        <v>1</v>
      </c>
      <c r="O137" s="21">
        <v>1</v>
      </c>
      <c r="P137" s="21">
        <v>1</v>
      </c>
      <c r="Q137" s="21">
        <f t="shared" si="26"/>
        <v>4</v>
      </c>
      <c r="R137" s="21">
        <f t="shared" si="26"/>
        <v>4</v>
      </c>
      <c r="S137">
        <v>86.441935373942002</v>
      </c>
    </row>
    <row r="138" spans="1:19" x14ac:dyDescent="0.25">
      <c r="A138">
        <v>135</v>
      </c>
      <c r="B138" t="s">
        <v>135</v>
      </c>
      <c r="C138" s="21">
        <f t="shared" si="20"/>
        <v>4</v>
      </c>
      <c r="D138" s="21">
        <f t="shared" si="20"/>
        <v>4</v>
      </c>
      <c r="E138" s="21">
        <f t="shared" si="21"/>
        <v>5</v>
      </c>
      <c r="F138" s="21">
        <f t="shared" si="21"/>
        <v>5</v>
      </c>
      <c r="G138" s="21">
        <v>1</v>
      </c>
      <c r="H138" s="21">
        <f t="shared" si="22"/>
        <v>7</v>
      </c>
      <c r="I138" s="21">
        <f t="shared" si="23"/>
        <v>5</v>
      </c>
      <c r="J138" s="21">
        <f t="shared" si="24"/>
        <v>4</v>
      </c>
      <c r="K138" s="21">
        <f t="shared" si="24"/>
        <v>4</v>
      </c>
      <c r="L138" s="21">
        <f t="shared" si="25"/>
        <v>5</v>
      </c>
      <c r="M138" s="21">
        <f t="shared" si="25"/>
        <v>5</v>
      </c>
      <c r="N138" s="21">
        <v>1</v>
      </c>
      <c r="O138" s="21">
        <v>1</v>
      </c>
      <c r="P138" s="21">
        <v>1</v>
      </c>
      <c r="Q138" s="21">
        <f t="shared" si="26"/>
        <v>4</v>
      </c>
      <c r="R138" s="21">
        <f t="shared" si="26"/>
        <v>4</v>
      </c>
      <c r="S138">
        <v>91.724967389067302</v>
      </c>
    </row>
    <row r="139" spans="1:19" x14ac:dyDescent="0.25">
      <c r="A139">
        <v>136</v>
      </c>
      <c r="B139" t="s">
        <v>136</v>
      </c>
      <c r="C139" s="21">
        <f t="shared" si="20"/>
        <v>3</v>
      </c>
      <c r="D139" s="21">
        <f t="shared" si="20"/>
        <v>3</v>
      </c>
      <c r="E139" s="21">
        <f t="shared" si="21"/>
        <v>4</v>
      </c>
      <c r="F139" s="21">
        <f t="shared" si="21"/>
        <v>4</v>
      </c>
      <c r="G139" s="21">
        <v>1</v>
      </c>
      <c r="H139" s="21">
        <f t="shared" si="22"/>
        <v>6</v>
      </c>
      <c r="I139" s="21">
        <f t="shared" si="23"/>
        <v>4</v>
      </c>
      <c r="J139" s="21">
        <f t="shared" si="24"/>
        <v>4</v>
      </c>
      <c r="K139" s="21">
        <f t="shared" si="24"/>
        <v>4</v>
      </c>
      <c r="L139" s="21">
        <f t="shared" si="25"/>
        <v>4</v>
      </c>
      <c r="M139" s="21">
        <f t="shared" si="25"/>
        <v>4</v>
      </c>
      <c r="N139" s="21">
        <v>1</v>
      </c>
      <c r="O139" s="21">
        <v>1</v>
      </c>
      <c r="P139" s="21">
        <v>1</v>
      </c>
      <c r="Q139" s="21">
        <f t="shared" si="26"/>
        <v>4</v>
      </c>
      <c r="R139" s="21">
        <f t="shared" si="26"/>
        <v>4</v>
      </c>
      <c r="S139">
        <v>63.156858096332599</v>
      </c>
    </row>
    <row r="140" spans="1:19" x14ac:dyDescent="0.25">
      <c r="A140">
        <v>137</v>
      </c>
      <c r="B140" t="s">
        <v>137</v>
      </c>
      <c r="C140" s="21">
        <f t="shared" si="20"/>
        <v>2</v>
      </c>
      <c r="D140" s="21">
        <f t="shared" si="20"/>
        <v>2</v>
      </c>
      <c r="E140" s="21">
        <f t="shared" si="21"/>
        <v>3</v>
      </c>
      <c r="F140" s="21">
        <f t="shared" si="21"/>
        <v>3</v>
      </c>
      <c r="G140" s="21">
        <v>1</v>
      </c>
      <c r="H140" s="21">
        <f t="shared" si="22"/>
        <v>5</v>
      </c>
      <c r="I140" s="21">
        <f t="shared" si="23"/>
        <v>3</v>
      </c>
      <c r="J140" s="21">
        <f t="shared" si="24"/>
        <v>2</v>
      </c>
      <c r="K140" s="21">
        <f t="shared" si="24"/>
        <v>2</v>
      </c>
      <c r="L140" s="21">
        <f t="shared" si="25"/>
        <v>3</v>
      </c>
      <c r="M140" s="21">
        <f t="shared" si="25"/>
        <v>3</v>
      </c>
      <c r="N140" s="21">
        <v>1</v>
      </c>
      <c r="O140" s="21">
        <v>1</v>
      </c>
      <c r="P140" s="21">
        <v>1</v>
      </c>
      <c r="Q140" s="21">
        <f t="shared" si="26"/>
        <v>2</v>
      </c>
      <c r="R140" s="21">
        <f t="shared" si="26"/>
        <v>2</v>
      </c>
      <c r="S140">
        <v>28.8565993545079</v>
      </c>
    </row>
    <row r="141" spans="1:19" x14ac:dyDescent="0.25">
      <c r="A141">
        <v>138</v>
      </c>
      <c r="B141" t="s">
        <v>138</v>
      </c>
      <c r="C141" s="21">
        <f t="shared" si="20"/>
        <v>4</v>
      </c>
      <c r="D141" s="21">
        <f t="shared" si="20"/>
        <v>4</v>
      </c>
      <c r="E141" s="21">
        <f t="shared" si="21"/>
        <v>5</v>
      </c>
      <c r="F141" s="21">
        <f t="shared" si="21"/>
        <v>5</v>
      </c>
      <c r="G141" s="21">
        <v>1</v>
      </c>
      <c r="H141" s="21">
        <f t="shared" si="22"/>
        <v>7</v>
      </c>
      <c r="I141" s="21">
        <f t="shared" si="23"/>
        <v>5</v>
      </c>
      <c r="J141" s="21">
        <f t="shared" si="24"/>
        <v>4</v>
      </c>
      <c r="K141" s="21">
        <f t="shared" si="24"/>
        <v>4</v>
      </c>
      <c r="L141" s="21">
        <f t="shared" si="25"/>
        <v>5</v>
      </c>
      <c r="M141" s="21">
        <f t="shared" si="25"/>
        <v>5</v>
      </c>
      <c r="N141" s="21">
        <v>1</v>
      </c>
      <c r="O141" s="21">
        <v>1</v>
      </c>
      <c r="P141" s="21">
        <v>1</v>
      </c>
      <c r="Q141" s="21">
        <f t="shared" si="26"/>
        <v>4</v>
      </c>
      <c r="R141" s="21">
        <f t="shared" si="26"/>
        <v>4</v>
      </c>
      <c r="S141">
        <v>89.078507217706303</v>
      </c>
    </row>
    <row r="142" spans="1:19" x14ac:dyDescent="0.25">
      <c r="A142">
        <v>139</v>
      </c>
      <c r="B142" t="s">
        <v>139</v>
      </c>
      <c r="C142" s="21">
        <f t="shared" si="20"/>
        <v>4</v>
      </c>
      <c r="D142" s="21">
        <f t="shared" si="20"/>
        <v>4</v>
      </c>
      <c r="E142" s="21">
        <f t="shared" si="21"/>
        <v>5</v>
      </c>
      <c r="F142" s="21">
        <f t="shared" si="21"/>
        <v>5</v>
      </c>
      <c r="G142" s="21">
        <v>1</v>
      </c>
      <c r="H142" s="21">
        <f t="shared" si="22"/>
        <v>7</v>
      </c>
      <c r="I142" s="21">
        <f t="shared" si="23"/>
        <v>5</v>
      </c>
      <c r="J142" s="21">
        <f t="shared" si="24"/>
        <v>4</v>
      </c>
      <c r="K142" s="21">
        <f t="shared" si="24"/>
        <v>4</v>
      </c>
      <c r="L142" s="21">
        <f t="shared" si="25"/>
        <v>5</v>
      </c>
      <c r="M142" s="21">
        <f t="shared" si="25"/>
        <v>5</v>
      </c>
      <c r="N142" s="21">
        <v>1</v>
      </c>
      <c r="O142" s="21">
        <v>1</v>
      </c>
      <c r="P142" s="21">
        <v>1</v>
      </c>
      <c r="Q142" s="21">
        <f t="shared" si="26"/>
        <v>4</v>
      </c>
      <c r="R142" s="21">
        <f t="shared" si="26"/>
        <v>4</v>
      </c>
      <c r="S142">
        <v>78.672218034852193</v>
      </c>
    </row>
    <row r="143" spans="1:19" x14ac:dyDescent="0.25">
      <c r="A143">
        <v>140</v>
      </c>
      <c r="B143" t="s">
        <v>140</v>
      </c>
      <c r="C143" s="21">
        <f t="shared" si="20"/>
        <v>4</v>
      </c>
      <c r="D143" s="21">
        <f t="shared" si="20"/>
        <v>4</v>
      </c>
      <c r="E143" s="21">
        <f t="shared" si="21"/>
        <v>5</v>
      </c>
      <c r="F143" s="21">
        <f t="shared" si="21"/>
        <v>5</v>
      </c>
      <c r="G143" s="21">
        <v>1</v>
      </c>
      <c r="H143" s="21">
        <f t="shared" si="22"/>
        <v>7</v>
      </c>
      <c r="I143" s="21">
        <f t="shared" si="23"/>
        <v>5</v>
      </c>
      <c r="J143" s="21">
        <f t="shared" si="24"/>
        <v>5</v>
      </c>
      <c r="K143" s="21">
        <f t="shared" si="24"/>
        <v>5</v>
      </c>
      <c r="L143" s="21">
        <f t="shared" si="25"/>
        <v>5</v>
      </c>
      <c r="M143" s="21">
        <f t="shared" si="25"/>
        <v>5</v>
      </c>
      <c r="N143" s="21">
        <v>1</v>
      </c>
      <c r="O143" s="21">
        <v>1</v>
      </c>
      <c r="P143" s="21">
        <v>1</v>
      </c>
      <c r="Q143" s="21">
        <f t="shared" si="26"/>
        <v>5</v>
      </c>
      <c r="R143" s="21">
        <f t="shared" si="26"/>
        <v>5</v>
      </c>
      <c r="S143">
        <v>102.110716615404</v>
      </c>
    </row>
    <row r="144" spans="1:19" x14ac:dyDescent="0.25">
      <c r="A144">
        <v>141</v>
      </c>
      <c r="B144" t="s">
        <v>141</v>
      </c>
      <c r="C144" s="21">
        <f t="shared" si="20"/>
        <v>3</v>
      </c>
      <c r="D144" s="21">
        <f t="shared" si="20"/>
        <v>3</v>
      </c>
      <c r="E144" s="21">
        <f t="shared" si="21"/>
        <v>4</v>
      </c>
      <c r="F144" s="21">
        <f t="shared" si="21"/>
        <v>4</v>
      </c>
      <c r="G144" s="21">
        <v>1</v>
      </c>
      <c r="H144" s="21">
        <f t="shared" si="22"/>
        <v>6</v>
      </c>
      <c r="I144" s="21">
        <f t="shared" si="23"/>
        <v>4</v>
      </c>
      <c r="J144" s="21">
        <f t="shared" si="24"/>
        <v>4</v>
      </c>
      <c r="K144" s="21">
        <f t="shared" si="24"/>
        <v>4</v>
      </c>
      <c r="L144" s="21">
        <f t="shared" si="25"/>
        <v>4</v>
      </c>
      <c r="M144" s="21">
        <f t="shared" si="25"/>
        <v>4</v>
      </c>
      <c r="N144" s="21">
        <v>1</v>
      </c>
      <c r="O144" s="21">
        <v>1</v>
      </c>
      <c r="P144" s="21">
        <v>1</v>
      </c>
      <c r="Q144" s="21">
        <f t="shared" si="26"/>
        <v>4</v>
      </c>
      <c r="R144" s="21">
        <f t="shared" si="26"/>
        <v>4</v>
      </c>
      <c r="S144">
        <v>75.453724389788704</v>
      </c>
    </row>
    <row r="145" spans="1:19" x14ac:dyDescent="0.25">
      <c r="A145">
        <v>142</v>
      </c>
      <c r="B145" t="s">
        <v>142</v>
      </c>
      <c r="C145" s="21">
        <f t="shared" si="20"/>
        <v>2</v>
      </c>
      <c r="D145" s="21">
        <f t="shared" si="20"/>
        <v>2</v>
      </c>
      <c r="E145" s="21">
        <f t="shared" si="21"/>
        <v>3</v>
      </c>
      <c r="F145" s="21">
        <f t="shared" si="21"/>
        <v>3</v>
      </c>
      <c r="G145" s="21">
        <v>1</v>
      </c>
      <c r="H145" s="21">
        <f t="shared" si="22"/>
        <v>5</v>
      </c>
      <c r="I145" s="21">
        <f t="shared" si="23"/>
        <v>3</v>
      </c>
      <c r="J145" s="21">
        <f t="shared" si="24"/>
        <v>3</v>
      </c>
      <c r="K145" s="21">
        <f t="shared" si="24"/>
        <v>3</v>
      </c>
      <c r="L145" s="21">
        <f t="shared" si="25"/>
        <v>3</v>
      </c>
      <c r="M145" s="21">
        <f t="shared" si="25"/>
        <v>3</v>
      </c>
      <c r="N145" s="21">
        <v>1</v>
      </c>
      <c r="O145" s="21">
        <v>1</v>
      </c>
      <c r="P145" s="21">
        <v>1</v>
      </c>
      <c r="Q145" s="21">
        <f t="shared" si="26"/>
        <v>3</v>
      </c>
      <c r="R145" s="21">
        <f t="shared" si="26"/>
        <v>3</v>
      </c>
      <c r="S145">
        <v>44.983765829177102</v>
      </c>
    </row>
    <row r="146" spans="1:19" x14ac:dyDescent="0.25">
      <c r="A146">
        <v>143</v>
      </c>
      <c r="B146" t="s">
        <v>143</v>
      </c>
      <c r="C146" s="21">
        <f t="shared" si="20"/>
        <v>3</v>
      </c>
      <c r="D146" s="21">
        <f t="shared" si="20"/>
        <v>3</v>
      </c>
      <c r="E146" s="21">
        <f t="shared" si="21"/>
        <v>4</v>
      </c>
      <c r="F146" s="21">
        <f t="shared" si="21"/>
        <v>4</v>
      </c>
      <c r="G146" s="21">
        <v>1</v>
      </c>
      <c r="H146" s="21">
        <f t="shared" si="22"/>
        <v>6</v>
      </c>
      <c r="I146" s="21">
        <f t="shared" si="23"/>
        <v>4</v>
      </c>
      <c r="J146" s="21">
        <f t="shared" si="24"/>
        <v>3</v>
      </c>
      <c r="K146" s="21">
        <f t="shared" si="24"/>
        <v>3</v>
      </c>
      <c r="L146" s="21">
        <f t="shared" si="25"/>
        <v>4</v>
      </c>
      <c r="M146" s="21">
        <f t="shared" si="25"/>
        <v>4</v>
      </c>
      <c r="N146" s="21">
        <v>1</v>
      </c>
      <c r="O146" s="21">
        <v>1</v>
      </c>
      <c r="P146" s="21">
        <v>1</v>
      </c>
      <c r="Q146" s="21">
        <f t="shared" si="26"/>
        <v>3</v>
      </c>
      <c r="R146" s="21">
        <f t="shared" si="26"/>
        <v>3</v>
      </c>
      <c r="S146">
        <v>54.1239739851518</v>
      </c>
    </row>
    <row r="147" spans="1:19" x14ac:dyDescent="0.25">
      <c r="A147">
        <v>144</v>
      </c>
      <c r="B147" t="s">
        <v>144</v>
      </c>
      <c r="C147" s="21">
        <f t="shared" si="20"/>
        <v>3</v>
      </c>
      <c r="D147" s="21">
        <f t="shared" si="20"/>
        <v>3</v>
      </c>
      <c r="E147" s="21">
        <f t="shared" si="21"/>
        <v>4</v>
      </c>
      <c r="F147" s="21">
        <f t="shared" si="21"/>
        <v>4</v>
      </c>
      <c r="G147" s="21">
        <v>1</v>
      </c>
      <c r="H147" s="21">
        <f t="shared" si="22"/>
        <v>6</v>
      </c>
      <c r="I147" s="21">
        <f t="shared" si="23"/>
        <v>4</v>
      </c>
      <c r="J147" s="21">
        <f t="shared" si="24"/>
        <v>3</v>
      </c>
      <c r="K147" s="21">
        <f t="shared" si="24"/>
        <v>3</v>
      </c>
      <c r="L147" s="21">
        <f t="shared" si="25"/>
        <v>4</v>
      </c>
      <c r="M147" s="21">
        <f t="shared" si="25"/>
        <v>4</v>
      </c>
      <c r="N147" s="21">
        <v>1</v>
      </c>
      <c r="O147" s="21">
        <v>1</v>
      </c>
      <c r="P147" s="21">
        <v>1</v>
      </c>
      <c r="Q147" s="21">
        <f t="shared" si="26"/>
        <v>3</v>
      </c>
      <c r="R147" s="21">
        <f t="shared" si="26"/>
        <v>3</v>
      </c>
      <c r="S147">
        <v>61.752254956389102</v>
      </c>
    </row>
    <row r="148" spans="1:19" x14ac:dyDescent="0.25">
      <c r="A148">
        <v>145</v>
      </c>
      <c r="B148" t="s">
        <v>145</v>
      </c>
      <c r="C148" s="21">
        <f t="shared" si="20"/>
        <v>3</v>
      </c>
      <c r="D148" s="21">
        <f t="shared" si="20"/>
        <v>3</v>
      </c>
      <c r="E148" s="21">
        <f t="shared" si="21"/>
        <v>4</v>
      </c>
      <c r="F148" s="21">
        <f t="shared" si="21"/>
        <v>4</v>
      </c>
      <c r="G148" s="21">
        <v>1</v>
      </c>
      <c r="H148" s="21">
        <f t="shared" si="22"/>
        <v>6</v>
      </c>
      <c r="I148" s="21">
        <f t="shared" si="23"/>
        <v>4</v>
      </c>
      <c r="J148" s="21">
        <f t="shared" si="24"/>
        <v>4</v>
      </c>
      <c r="K148" s="21">
        <f t="shared" si="24"/>
        <v>4</v>
      </c>
      <c r="L148" s="21">
        <f t="shared" si="25"/>
        <v>4</v>
      </c>
      <c r="M148" s="21">
        <f t="shared" si="25"/>
        <v>4</v>
      </c>
      <c r="N148" s="21">
        <v>1</v>
      </c>
      <c r="O148" s="21">
        <v>1</v>
      </c>
      <c r="P148" s="21">
        <v>1</v>
      </c>
      <c r="Q148" s="21">
        <f t="shared" si="26"/>
        <v>4</v>
      </c>
      <c r="R148" s="21">
        <f t="shared" si="26"/>
        <v>4</v>
      </c>
      <c r="S148">
        <v>64.501593444824096</v>
      </c>
    </row>
    <row r="149" spans="1:19" x14ac:dyDescent="0.25">
      <c r="A149">
        <v>146</v>
      </c>
      <c r="B149" t="s">
        <v>146</v>
      </c>
      <c r="C149" s="21">
        <f t="shared" si="20"/>
        <v>3</v>
      </c>
      <c r="D149" s="21">
        <f t="shared" si="20"/>
        <v>3</v>
      </c>
      <c r="E149" s="21">
        <f t="shared" si="21"/>
        <v>4</v>
      </c>
      <c r="F149" s="21">
        <f t="shared" si="21"/>
        <v>4</v>
      </c>
      <c r="G149" s="21">
        <v>1</v>
      </c>
      <c r="H149" s="21">
        <f t="shared" si="22"/>
        <v>6</v>
      </c>
      <c r="I149" s="21">
        <f t="shared" si="23"/>
        <v>4</v>
      </c>
      <c r="J149" s="21">
        <f t="shared" si="24"/>
        <v>3</v>
      </c>
      <c r="K149" s="21">
        <f t="shared" si="24"/>
        <v>3</v>
      </c>
      <c r="L149" s="21">
        <f t="shared" si="25"/>
        <v>4</v>
      </c>
      <c r="M149" s="21">
        <f t="shared" si="25"/>
        <v>4</v>
      </c>
      <c r="N149" s="21">
        <v>1</v>
      </c>
      <c r="O149" s="21">
        <v>1</v>
      </c>
      <c r="P149" s="21">
        <v>1</v>
      </c>
      <c r="Q149" s="21">
        <f t="shared" si="26"/>
        <v>3</v>
      </c>
      <c r="R149" s="21">
        <f t="shared" si="26"/>
        <v>3</v>
      </c>
      <c r="S149">
        <v>49.486955244149698</v>
      </c>
    </row>
    <row r="150" spans="1:19" x14ac:dyDescent="0.25">
      <c r="A150">
        <v>147</v>
      </c>
      <c r="B150" t="s">
        <v>147</v>
      </c>
      <c r="C150" s="21">
        <f t="shared" si="20"/>
        <v>3</v>
      </c>
      <c r="D150" s="21">
        <f t="shared" si="20"/>
        <v>3</v>
      </c>
      <c r="E150" s="21">
        <f t="shared" si="21"/>
        <v>4</v>
      </c>
      <c r="F150" s="21">
        <f t="shared" si="21"/>
        <v>4</v>
      </c>
      <c r="G150" s="21">
        <v>1</v>
      </c>
      <c r="H150" s="21">
        <f t="shared" si="22"/>
        <v>6</v>
      </c>
      <c r="I150" s="21">
        <f t="shared" si="23"/>
        <v>4</v>
      </c>
      <c r="J150" s="21">
        <f t="shared" si="24"/>
        <v>4</v>
      </c>
      <c r="K150" s="21">
        <f t="shared" si="24"/>
        <v>4</v>
      </c>
      <c r="L150" s="21">
        <f t="shared" si="25"/>
        <v>4</v>
      </c>
      <c r="M150" s="21">
        <f t="shared" si="25"/>
        <v>4</v>
      </c>
      <c r="N150" s="21">
        <v>1</v>
      </c>
      <c r="O150" s="21">
        <v>1</v>
      </c>
      <c r="P150" s="21">
        <v>1</v>
      </c>
      <c r="Q150" s="21">
        <f t="shared" si="26"/>
        <v>4</v>
      </c>
      <c r="R150" s="21">
        <f t="shared" si="26"/>
        <v>4</v>
      </c>
      <c r="S150">
        <v>65.490641656322893</v>
      </c>
    </row>
    <row r="151" spans="1:19" x14ac:dyDescent="0.25">
      <c r="A151">
        <v>148</v>
      </c>
      <c r="B151" t="s">
        <v>148</v>
      </c>
      <c r="C151" s="21">
        <f t="shared" si="20"/>
        <v>4</v>
      </c>
      <c r="D151" s="21">
        <f t="shared" si="20"/>
        <v>4</v>
      </c>
      <c r="E151" s="21">
        <f t="shared" si="21"/>
        <v>5</v>
      </c>
      <c r="F151" s="21">
        <f t="shared" si="21"/>
        <v>5</v>
      </c>
      <c r="G151" s="21">
        <v>1</v>
      </c>
      <c r="H151" s="21">
        <f t="shared" si="22"/>
        <v>7</v>
      </c>
      <c r="I151" s="21">
        <f t="shared" si="23"/>
        <v>5</v>
      </c>
      <c r="J151" s="21">
        <f t="shared" si="24"/>
        <v>5</v>
      </c>
      <c r="K151" s="21">
        <f t="shared" si="24"/>
        <v>5</v>
      </c>
      <c r="L151" s="21">
        <f t="shared" si="25"/>
        <v>5</v>
      </c>
      <c r="M151" s="21">
        <f t="shared" si="25"/>
        <v>5</v>
      </c>
      <c r="N151" s="21">
        <v>1</v>
      </c>
      <c r="O151" s="21">
        <v>1</v>
      </c>
      <c r="P151" s="21">
        <v>1</v>
      </c>
      <c r="Q151" s="21">
        <f t="shared" si="26"/>
        <v>5</v>
      </c>
      <c r="R151" s="21">
        <f t="shared" si="26"/>
        <v>5</v>
      </c>
      <c r="S151">
        <v>104.989434120871</v>
      </c>
    </row>
    <row r="152" spans="1:19" x14ac:dyDescent="0.25">
      <c r="A152">
        <v>149</v>
      </c>
      <c r="B152" t="s">
        <v>149</v>
      </c>
      <c r="C152" s="21">
        <f t="shared" si="20"/>
        <v>2</v>
      </c>
      <c r="D152" s="21">
        <f t="shared" si="20"/>
        <v>2</v>
      </c>
      <c r="E152" s="21">
        <f t="shared" si="21"/>
        <v>3</v>
      </c>
      <c r="F152" s="21">
        <f t="shared" si="21"/>
        <v>3</v>
      </c>
      <c r="G152" s="21">
        <v>1</v>
      </c>
      <c r="H152" s="21">
        <f t="shared" si="22"/>
        <v>5</v>
      </c>
      <c r="I152" s="21">
        <f t="shared" si="23"/>
        <v>3</v>
      </c>
      <c r="J152" s="21">
        <f t="shared" si="24"/>
        <v>3</v>
      </c>
      <c r="K152" s="21">
        <f t="shared" si="24"/>
        <v>3</v>
      </c>
      <c r="L152" s="21">
        <f t="shared" si="25"/>
        <v>3</v>
      </c>
      <c r="M152" s="21">
        <f t="shared" si="25"/>
        <v>3</v>
      </c>
      <c r="N152" s="21">
        <v>1</v>
      </c>
      <c r="O152" s="21">
        <v>1</v>
      </c>
      <c r="P152" s="21">
        <v>1</v>
      </c>
      <c r="Q152" s="21">
        <f t="shared" si="26"/>
        <v>3</v>
      </c>
      <c r="R152" s="21">
        <f t="shared" si="26"/>
        <v>3</v>
      </c>
      <c r="S152">
        <v>41.483906125265399</v>
      </c>
    </row>
    <row r="153" spans="1:19" x14ac:dyDescent="0.25">
      <c r="A153">
        <v>150</v>
      </c>
      <c r="B153" t="s">
        <v>150</v>
      </c>
      <c r="C153" s="21">
        <f t="shared" si="20"/>
        <v>4</v>
      </c>
      <c r="D153" s="21">
        <f t="shared" si="20"/>
        <v>4</v>
      </c>
      <c r="E153" s="21">
        <f t="shared" si="21"/>
        <v>5</v>
      </c>
      <c r="F153" s="21">
        <f t="shared" si="21"/>
        <v>5</v>
      </c>
      <c r="G153" s="21">
        <v>1</v>
      </c>
      <c r="H153" s="21">
        <f t="shared" si="22"/>
        <v>7</v>
      </c>
      <c r="I153" s="21">
        <f t="shared" si="23"/>
        <v>5</v>
      </c>
      <c r="J153" s="21">
        <f t="shared" si="24"/>
        <v>4</v>
      </c>
      <c r="K153" s="21">
        <f t="shared" si="24"/>
        <v>4</v>
      </c>
      <c r="L153" s="21">
        <f t="shared" si="25"/>
        <v>5</v>
      </c>
      <c r="M153" s="21">
        <f t="shared" si="25"/>
        <v>5</v>
      </c>
      <c r="N153" s="21">
        <v>1</v>
      </c>
      <c r="O153" s="21">
        <v>1</v>
      </c>
      <c r="P153" s="21">
        <v>1</v>
      </c>
      <c r="Q153" s="21">
        <f t="shared" si="26"/>
        <v>4</v>
      </c>
      <c r="R153" s="21">
        <f t="shared" si="26"/>
        <v>4</v>
      </c>
      <c r="S153">
        <v>80.279072185894293</v>
      </c>
    </row>
    <row r="154" spans="1:19" x14ac:dyDescent="0.25">
      <c r="A154">
        <v>151</v>
      </c>
      <c r="B154" t="s">
        <v>151</v>
      </c>
      <c r="C154" s="21">
        <f t="shared" si="20"/>
        <v>4</v>
      </c>
      <c r="D154" s="21">
        <f t="shared" si="20"/>
        <v>4</v>
      </c>
      <c r="E154" s="21">
        <f t="shared" si="21"/>
        <v>5</v>
      </c>
      <c r="F154" s="21">
        <f t="shared" si="21"/>
        <v>5</v>
      </c>
      <c r="G154" s="21">
        <v>1</v>
      </c>
      <c r="H154" s="21">
        <f t="shared" si="22"/>
        <v>7</v>
      </c>
      <c r="I154" s="21">
        <f t="shared" si="23"/>
        <v>5</v>
      </c>
      <c r="J154" s="21">
        <f t="shared" si="24"/>
        <v>5</v>
      </c>
      <c r="K154" s="21">
        <f t="shared" si="24"/>
        <v>5</v>
      </c>
      <c r="L154" s="21">
        <f t="shared" si="25"/>
        <v>5</v>
      </c>
      <c r="M154" s="21">
        <f t="shared" si="25"/>
        <v>5</v>
      </c>
      <c r="N154" s="21">
        <v>1</v>
      </c>
      <c r="O154" s="21">
        <v>1</v>
      </c>
      <c r="P154" s="21">
        <v>1</v>
      </c>
      <c r="Q154" s="21">
        <f t="shared" si="26"/>
        <v>5</v>
      </c>
      <c r="R154" s="21">
        <f t="shared" si="26"/>
        <v>5</v>
      </c>
      <c r="S154">
        <v>95.346728174309902</v>
      </c>
    </row>
    <row r="155" spans="1:19" x14ac:dyDescent="0.25">
      <c r="A155">
        <v>152</v>
      </c>
      <c r="B155" t="s">
        <v>152</v>
      </c>
      <c r="C155" s="21">
        <f t="shared" si="20"/>
        <v>4</v>
      </c>
      <c r="D155" s="21">
        <f t="shared" si="20"/>
        <v>4</v>
      </c>
      <c r="E155" s="21">
        <f t="shared" si="21"/>
        <v>5</v>
      </c>
      <c r="F155" s="21">
        <f t="shared" si="21"/>
        <v>5</v>
      </c>
      <c r="G155" s="21">
        <v>1</v>
      </c>
      <c r="H155" s="21">
        <f t="shared" si="22"/>
        <v>7</v>
      </c>
      <c r="I155" s="21">
        <f t="shared" si="23"/>
        <v>5</v>
      </c>
      <c r="J155" s="21">
        <f t="shared" si="24"/>
        <v>5</v>
      </c>
      <c r="K155" s="21">
        <f t="shared" si="24"/>
        <v>5</v>
      </c>
      <c r="L155" s="21">
        <f t="shared" si="25"/>
        <v>5</v>
      </c>
      <c r="M155" s="21">
        <f t="shared" si="25"/>
        <v>5</v>
      </c>
      <c r="N155" s="21">
        <v>1</v>
      </c>
      <c r="O155" s="21">
        <v>1</v>
      </c>
      <c r="P155" s="21">
        <v>1</v>
      </c>
      <c r="Q155" s="21">
        <f t="shared" si="26"/>
        <v>5</v>
      </c>
      <c r="R155" s="21">
        <f t="shared" si="26"/>
        <v>5</v>
      </c>
      <c r="S155">
        <v>97.754193344116104</v>
      </c>
    </row>
    <row r="156" spans="1:19" x14ac:dyDescent="0.25">
      <c r="A156">
        <v>153</v>
      </c>
      <c r="B156" t="s">
        <v>153</v>
      </c>
      <c r="C156" s="21">
        <f t="shared" si="20"/>
        <v>4</v>
      </c>
      <c r="D156" s="21">
        <f t="shared" si="20"/>
        <v>4</v>
      </c>
      <c r="E156" s="21">
        <f t="shared" si="21"/>
        <v>5</v>
      </c>
      <c r="F156" s="21">
        <f t="shared" si="21"/>
        <v>5</v>
      </c>
      <c r="G156" s="21">
        <v>1</v>
      </c>
      <c r="H156" s="21">
        <f t="shared" si="22"/>
        <v>7</v>
      </c>
      <c r="I156" s="21">
        <f t="shared" si="23"/>
        <v>5</v>
      </c>
      <c r="J156" s="21">
        <f t="shared" si="24"/>
        <v>5</v>
      </c>
      <c r="K156" s="21">
        <f t="shared" si="24"/>
        <v>5</v>
      </c>
      <c r="L156" s="21">
        <f t="shared" si="25"/>
        <v>5</v>
      </c>
      <c r="M156" s="21">
        <f t="shared" si="25"/>
        <v>5</v>
      </c>
      <c r="N156" s="21">
        <v>1</v>
      </c>
      <c r="O156" s="21">
        <v>1</v>
      </c>
      <c r="P156" s="21">
        <v>1</v>
      </c>
      <c r="Q156" s="21">
        <f t="shared" si="26"/>
        <v>5</v>
      </c>
      <c r="R156" s="21">
        <f t="shared" si="26"/>
        <v>5</v>
      </c>
      <c r="S156">
        <v>93.840851819073706</v>
      </c>
    </row>
    <row r="157" spans="1:19" x14ac:dyDescent="0.25">
      <c r="A157">
        <v>154</v>
      </c>
      <c r="B157" t="s">
        <v>154</v>
      </c>
      <c r="C157" s="21">
        <f t="shared" si="20"/>
        <v>3</v>
      </c>
      <c r="D157" s="21">
        <f t="shared" si="20"/>
        <v>3</v>
      </c>
      <c r="E157" s="21">
        <f t="shared" si="21"/>
        <v>4</v>
      </c>
      <c r="F157" s="21">
        <f t="shared" si="21"/>
        <v>4</v>
      </c>
      <c r="G157" s="21">
        <v>1</v>
      </c>
      <c r="H157" s="21">
        <f t="shared" si="22"/>
        <v>6</v>
      </c>
      <c r="I157" s="21">
        <f t="shared" si="23"/>
        <v>4</v>
      </c>
      <c r="J157" s="21">
        <f t="shared" si="24"/>
        <v>3</v>
      </c>
      <c r="K157" s="21">
        <f t="shared" si="24"/>
        <v>3</v>
      </c>
      <c r="L157" s="21">
        <f t="shared" si="25"/>
        <v>4</v>
      </c>
      <c r="M157" s="21">
        <f t="shared" si="25"/>
        <v>4</v>
      </c>
      <c r="N157" s="21">
        <v>1</v>
      </c>
      <c r="O157" s="21">
        <v>1</v>
      </c>
      <c r="P157" s="21">
        <v>1</v>
      </c>
      <c r="Q157" s="21">
        <f t="shared" si="26"/>
        <v>3</v>
      </c>
      <c r="R157" s="21">
        <f t="shared" si="26"/>
        <v>3</v>
      </c>
      <c r="S157">
        <v>61.801671101496702</v>
      </c>
    </row>
    <row r="158" spans="1:19" x14ac:dyDescent="0.25">
      <c r="A158">
        <v>155</v>
      </c>
      <c r="B158" t="s">
        <v>155</v>
      </c>
      <c r="C158" s="21">
        <f t="shared" si="20"/>
        <v>3</v>
      </c>
      <c r="D158" s="21">
        <f t="shared" si="20"/>
        <v>3</v>
      </c>
      <c r="E158" s="21">
        <f t="shared" si="21"/>
        <v>4</v>
      </c>
      <c r="F158" s="21">
        <f t="shared" si="21"/>
        <v>4</v>
      </c>
      <c r="G158" s="21">
        <v>1</v>
      </c>
      <c r="H158" s="21">
        <f t="shared" si="22"/>
        <v>6</v>
      </c>
      <c r="I158" s="21">
        <f t="shared" si="23"/>
        <v>4</v>
      </c>
      <c r="J158" s="21">
        <f t="shared" si="24"/>
        <v>4</v>
      </c>
      <c r="K158" s="21">
        <f t="shared" si="24"/>
        <v>4</v>
      </c>
      <c r="L158" s="21">
        <f t="shared" si="25"/>
        <v>4</v>
      </c>
      <c r="M158" s="21">
        <f t="shared" si="25"/>
        <v>4</v>
      </c>
      <c r="N158" s="21">
        <v>1</v>
      </c>
      <c r="O158" s="21">
        <v>1</v>
      </c>
      <c r="P158" s="21">
        <v>1</v>
      </c>
      <c r="Q158" s="21">
        <f t="shared" si="26"/>
        <v>4</v>
      </c>
      <c r="R158" s="21">
        <f t="shared" si="26"/>
        <v>4</v>
      </c>
      <c r="S158">
        <v>73.672488911946601</v>
      </c>
    </row>
    <row r="159" spans="1:19" x14ac:dyDescent="0.25">
      <c r="A159">
        <v>156</v>
      </c>
      <c r="B159" t="s">
        <v>156</v>
      </c>
      <c r="C159" s="21">
        <f t="shared" si="20"/>
        <v>4</v>
      </c>
      <c r="D159" s="21">
        <f t="shared" si="20"/>
        <v>4</v>
      </c>
      <c r="E159" s="21">
        <f t="shared" si="21"/>
        <v>5</v>
      </c>
      <c r="F159" s="21">
        <f t="shared" si="21"/>
        <v>5</v>
      </c>
      <c r="G159" s="21">
        <v>1</v>
      </c>
      <c r="H159" s="21">
        <f t="shared" si="22"/>
        <v>7</v>
      </c>
      <c r="I159" s="21">
        <f t="shared" si="23"/>
        <v>5</v>
      </c>
      <c r="J159" s="21">
        <f t="shared" si="24"/>
        <v>4</v>
      </c>
      <c r="K159" s="21">
        <f t="shared" si="24"/>
        <v>4</v>
      </c>
      <c r="L159" s="21">
        <f t="shared" si="25"/>
        <v>5</v>
      </c>
      <c r="M159" s="21">
        <f t="shared" si="25"/>
        <v>5</v>
      </c>
      <c r="N159" s="21">
        <v>1</v>
      </c>
      <c r="O159" s="21">
        <v>1</v>
      </c>
      <c r="P159" s="21">
        <v>1</v>
      </c>
      <c r="Q159" s="21">
        <f t="shared" si="26"/>
        <v>4</v>
      </c>
      <c r="R159" s="21">
        <f t="shared" si="26"/>
        <v>4</v>
      </c>
      <c r="S159">
        <v>86.396358642578093</v>
      </c>
    </row>
    <row r="160" spans="1:19" x14ac:dyDescent="0.25">
      <c r="A160">
        <v>157</v>
      </c>
      <c r="B160" t="s">
        <v>157</v>
      </c>
      <c r="C160" s="21">
        <f t="shared" si="20"/>
        <v>4</v>
      </c>
      <c r="D160" s="21">
        <f t="shared" si="20"/>
        <v>4</v>
      </c>
      <c r="E160" s="21">
        <f t="shared" si="21"/>
        <v>5</v>
      </c>
      <c r="F160" s="21">
        <f t="shared" si="21"/>
        <v>5</v>
      </c>
      <c r="G160" s="21">
        <v>1</v>
      </c>
      <c r="H160" s="21">
        <f t="shared" si="22"/>
        <v>7</v>
      </c>
      <c r="I160" s="21">
        <f t="shared" si="23"/>
        <v>5</v>
      </c>
      <c r="J160" s="21">
        <f t="shared" si="24"/>
        <v>4</v>
      </c>
      <c r="K160" s="21">
        <f t="shared" si="24"/>
        <v>4</v>
      </c>
      <c r="L160" s="21">
        <f t="shared" si="25"/>
        <v>5</v>
      </c>
      <c r="M160" s="21">
        <f t="shared" si="25"/>
        <v>5</v>
      </c>
      <c r="N160" s="21">
        <v>1</v>
      </c>
      <c r="O160" s="21">
        <v>1</v>
      </c>
      <c r="P160" s="21">
        <v>1</v>
      </c>
      <c r="Q160" s="21">
        <f t="shared" si="26"/>
        <v>4</v>
      </c>
      <c r="R160" s="21">
        <f t="shared" si="26"/>
        <v>4</v>
      </c>
      <c r="S160">
        <v>85.686983391090607</v>
      </c>
    </row>
    <row r="161" spans="1:19" x14ac:dyDescent="0.25">
      <c r="A161">
        <v>158</v>
      </c>
      <c r="B161" t="s">
        <v>158</v>
      </c>
      <c r="C161" s="21">
        <f t="shared" si="20"/>
        <v>2</v>
      </c>
      <c r="D161" s="21">
        <f t="shared" si="20"/>
        <v>2</v>
      </c>
      <c r="E161" s="21">
        <f t="shared" si="21"/>
        <v>3</v>
      </c>
      <c r="F161" s="21">
        <f t="shared" si="21"/>
        <v>3</v>
      </c>
      <c r="G161" s="21">
        <v>1</v>
      </c>
      <c r="H161" s="21">
        <f t="shared" si="22"/>
        <v>5</v>
      </c>
      <c r="I161" s="21">
        <f t="shared" si="23"/>
        <v>3</v>
      </c>
      <c r="J161" s="21">
        <f t="shared" si="24"/>
        <v>3</v>
      </c>
      <c r="K161" s="21">
        <f t="shared" si="24"/>
        <v>3</v>
      </c>
      <c r="L161" s="21">
        <f t="shared" si="25"/>
        <v>3</v>
      </c>
      <c r="M161" s="21">
        <f t="shared" si="25"/>
        <v>3</v>
      </c>
      <c r="N161" s="21">
        <v>1</v>
      </c>
      <c r="O161" s="21">
        <v>1</v>
      </c>
      <c r="P161" s="21">
        <v>1</v>
      </c>
      <c r="Q161" s="21">
        <f t="shared" si="26"/>
        <v>3</v>
      </c>
      <c r="R161" s="21">
        <f t="shared" si="26"/>
        <v>3</v>
      </c>
      <c r="S161">
        <v>41.407154374450201</v>
      </c>
    </row>
    <row r="162" spans="1:19" x14ac:dyDescent="0.25">
      <c r="A162">
        <v>159</v>
      </c>
      <c r="B162" t="s">
        <v>159</v>
      </c>
      <c r="C162" s="21">
        <f t="shared" si="20"/>
        <v>3</v>
      </c>
      <c r="D162" s="21">
        <f t="shared" si="20"/>
        <v>3</v>
      </c>
      <c r="E162" s="21">
        <f t="shared" si="21"/>
        <v>4</v>
      </c>
      <c r="F162" s="21">
        <f t="shared" si="21"/>
        <v>4</v>
      </c>
      <c r="G162" s="21">
        <v>1</v>
      </c>
      <c r="H162" s="21">
        <f t="shared" si="22"/>
        <v>6</v>
      </c>
      <c r="I162" s="21">
        <f t="shared" si="23"/>
        <v>4</v>
      </c>
      <c r="J162" s="21">
        <f t="shared" si="24"/>
        <v>3</v>
      </c>
      <c r="K162" s="21">
        <f t="shared" si="24"/>
        <v>3</v>
      </c>
      <c r="L162" s="21">
        <f t="shared" si="25"/>
        <v>4</v>
      </c>
      <c r="M162" s="21">
        <f t="shared" si="25"/>
        <v>4</v>
      </c>
      <c r="N162" s="21">
        <v>1</v>
      </c>
      <c r="O162" s="21">
        <v>1</v>
      </c>
      <c r="P162" s="21">
        <v>1</v>
      </c>
      <c r="Q162" s="21">
        <f t="shared" si="26"/>
        <v>3</v>
      </c>
      <c r="R162" s="21">
        <f t="shared" si="26"/>
        <v>3</v>
      </c>
      <c r="S162">
        <v>53.028528336998299</v>
      </c>
    </row>
    <row r="163" spans="1:19" x14ac:dyDescent="0.25">
      <c r="A163">
        <v>160</v>
      </c>
      <c r="B163" t="s">
        <v>160</v>
      </c>
      <c r="C163" s="21">
        <f t="shared" si="20"/>
        <v>4</v>
      </c>
      <c r="D163" s="21">
        <f t="shared" si="20"/>
        <v>4</v>
      </c>
      <c r="E163" s="21">
        <f t="shared" si="21"/>
        <v>5</v>
      </c>
      <c r="F163" s="21">
        <f t="shared" si="21"/>
        <v>5</v>
      </c>
      <c r="G163" s="21">
        <v>1</v>
      </c>
      <c r="H163" s="21">
        <f t="shared" si="22"/>
        <v>7</v>
      </c>
      <c r="I163" s="21">
        <f t="shared" si="23"/>
        <v>5</v>
      </c>
      <c r="J163" s="21">
        <f t="shared" si="24"/>
        <v>4</v>
      </c>
      <c r="K163" s="21">
        <f t="shared" si="24"/>
        <v>4</v>
      </c>
      <c r="L163" s="21">
        <f t="shared" si="25"/>
        <v>5</v>
      </c>
      <c r="M163" s="21">
        <f t="shared" si="25"/>
        <v>5</v>
      </c>
      <c r="N163" s="21">
        <v>1</v>
      </c>
      <c r="O163" s="21">
        <v>1</v>
      </c>
      <c r="P163" s="21">
        <v>1</v>
      </c>
      <c r="Q163" s="21">
        <f t="shared" si="26"/>
        <v>4</v>
      </c>
      <c r="R163" s="21">
        <f t="shared" si="26"/>
        <v>4</v>
      </c>
      <c r="S163">
        <v>86.3494088770979</v>
      </c>
    </row>
    <row r="164" spans="1:19" x14ac:dyDescent="0.25">
      <c r="A164">
        <v>161</v>
      </c>
      <c r="B164" t="s">
        <v>161</v>
      </c>
      <c r="C164" s="21">
        <f t="shared" si="20"/>
        <v>3</v>
      </c>
      <c r="D164" s="21">
        <f t="shared" si="20"/>
        <v>3</v>
      </c>
      <c r="E164" s="21">
        <f t="shared" si="21"/>
        <v>4</v>
      </c>
      <c r="F164" s="21">
        <f t="shared" si="21"/>
        <v>4</v>
      </c>
      <c r="G164" s="21">
        <v>1</v>
      </c>
      <c r="H164" s="21">
        <f t="shared" si="22"/>
        <v>6</v>
      </c>
      <c r="I164" s="21">
        <f t="shared" si="23"/>
        <v>4</v>
      </c>
      <c r="J164" s="21">
        <f t="shared" si="24"/>
        <v>4</v>
      </c>
      <c r="K164" s="21">
        <f t="shared" si="24"/>
        <v>4</v>
      </c>
      <c r="L164" s="21">
        <f t="shared" si="25"/>
        <v>4</v>
      </c>
      <c r="M164" s="21">
        <f t="shared" si="25"/>
        <v>4</v>
      </c>
      <c r="N164" s="21">
        <v>1</v>
      </c>
      <c r="O164" s="21">
        <v>1</v>
      </c>
      <c r="P164" s="21">
        <v>1</v>
      </c>
      <c r="Q164" s="21">
        <f t="shared" si="26"/>
        <v>4</v>
      </c>
      <c r="R164" s="21">
        <f t="shared" si="26"/>
        <v>4</v>
      </c>
      <c r="S164">
        <v>68.598601798700997</v>
      </c>
    </row>
    <row r="165" spans="1:19" x14ac:dyDescent="0.25">
      <c r="A165">
        <v>162</v>
      </c>
      <c r="B165" t="s">
        <v>162</v>
      </c>
      <c r="C165" s="21">
        <f t="shared" ref="C165:D196" si="27">(ROUND((($S165+0)/30.4),0)+1)</f>
        <v>2</v>
      </c>
      <c r="D165" s="21">
        <f t="shared" si="27"/>
        <v>2</v>
      </c>
      <c r="E165" s="21">
        <f t="shared" ref="E165:F196" si="28">(ROUND((($S165+30)/30.4),0)+1)</f>
        <v>3</v>
      </c>
      <c r="F165" s="21">
        <f t="shared" si="28"/>
        <v>3</v>
      </c>
      <c r="G165" s="21">
        <v>1</v>
      </c>
      <c r="H165" s="21">
        <f t="shared" si="22"/>
        <v>5</v>
      </c>
      <c r="I165" s="21">
        <f t="shared" si="23"/>
        <v>3</v>
      </c>
      <c r="J165" s="21">
        <f t="shared" ref="J165:K196" si="29">(ROUND((($S165+14)/30.4),0)+1)</f>
        <v>3</v>
      </c>
      <c r="K165" s="21">
        <f t="shared" si="29"/>
        <v>3</v>
      </c>
      <c r="L165" s="21">
        <f t="shared" ref="L165:M196" si="30">(ROUND((($S165+30)/30.4),0)+1)</f>
        <v>3</v>
      </c>
      <c r="M165" s="21">
        <f t="shared" si="30"/>
        <v>3</v>
      </c>
      <c r="N165" s="21">
        <v>1</v>
      </c>
      <c r="O165" s="21">
        <v>1</v>
      </c>
      <c r="P165" s="21">
        <v>1</v>
      </c>
      <c r="Q165" s="21">
        <f t="shared" ref="Q165:R196" si="31">(ROUND((($S165+14)/30.4),0)+1)</f>
        <v>3</v>
      </c>
      <c r="R165" s="21">
        <f t="shared" si="31"/>
        <v>3</v>
      </c>
      <c r="S165">
        <v>43.079405447594198</v>
      </c>
    </row>
    <row r="166" spans="1:19" x14ac:dyDescent="0.25">
      <c r="A166">
        <v>163</v>
      </c>
      <c r="B166" t="s">
        <v>163</v>
      </c>
      <c r="C166" s="21">
        <f t="shared" si="27"/>
        <v>3</v>
      </c>
      <c r="D166" s="21">
        <f t="shared" si="27"/>
        <v>3</v>
      </c>
      <c r="E166" s="21">
        <f t="shared" si="28"/>
        <v>4</v>
      </c>
      <c r="F166" s="21">
        <f t="shared" si="28"/>
        <v>4</v>
      </c>
      <c r="G166" s="21">
        <v>1</v>
      </c>
      <c r="H166" s="21">
        <f t="shared" si="22"/>
        <v>6</v>
      </c>
      <c r="I166" s="21">
        <f t="shared" si="23"/>
        <v>4</v>
      </c>
      <c r="J166" s="21">
        <f t="shared" si="29"/>
        <v>4</v>
      </c>
      <c r="K166" s="21">
        <f t="shared" si="29"/>
        <v>4</v>
      </c>
      <c r="L166" s="21">
        <f t="shared" si="30"/>
        <v>4</v>
      </c>
      <c r="M166" s="21">
        <f t="shared" si="30"/>
        <v>4</v>
      </c>
      <c r="N166" s="21">
        <v>1</v>
      </c>
      <c r="O166" s="21">
        <v>1</v>
      </c>
      <c r="P166" s="21">
        <v>1</v>
      </c>
      <c r="Q166" s="21">
        <f t="shared" si="31"/>
        <v>4</v>
      </c>
      <c r="R166" s="21">
        <f t="shared" si="31"/>
        <v>4</v>
      </c>
      <c r="S166">
        <v>65.229390551160193</v>
      </c>
    </row>
    <row r="167" spans="1:19" x14ac:dyDescent="0.25">
      <c r="A167">
        <v>164</v>
      </c>
      <c r="B167" t="s">
        <v>164</v>
      </c>
      <c r="C167" s="21">
        <f t="shared" si="27"/>
        <v>4</v>
      </c>
      <c r="D167" s="21">
        <f t="shared" si="27"/>
        <v>4</v>
      </c>
      <c r="E167" s="21">
        <f t="shared" si="28"/>
        <v>5</v>
      </c>
      <c r="F167" s="21">
        <f t="shared" si="28"/>
        <v>5</v>
      </c>
      <c r="G167" s="21">
        <v>1</v>
      </c>
      <c r="H167" s="21">
        <f t="shared" si="22"/>
        <v>7</v>
      </c>
      <c r="I167" s="21">
        <f t="shared" si="23"/>
        <v>5</v>
      </c>
      <c r="J167" s="21">
        <f t="shared" si="29"/>
        <v>4</v>
      </c>
      <c r="K167" s="21">
        <f t="shared" si="29"/>
        <v>4</v>
      </c>
      <c r="L167" s="21">
        <f t="shared" si="30"/>
        <v>5</v>
      </c>
      <c r="M167" s="21">
        <f t="shared" si="30"/>
        <v>5</v>
      </c>
      <c r="N167" s="21">
        <v>1</v>
      </c>
      <c r="O167" s="21">
        <v>1</v>
      </c>
      <c r="P167" s="21">
        <v>1</v>
      </c>
      <c r="Q167" s="21">
        <f t="shared" si="31"/>
        <v>4</v>
      </c>
      <c r="R167" s="21">
        <f t="shared" si="31"/>
        <v>4</v>
      </c>
      <c r="S167">
        <v>88.942673897256597</v>
      </c>
    </row>
    <row r="168" spans="1:19" x14ac:dyDescent="0.25">
      <c r="A168">
        <v>165</v>
      </c>
      <c r="B168" t="s">
        <v>165</v>
      </c>
      <c r="C168" s="21">
        <f t="shared" si="27"/>
        <v>4</v>
      </c>
      <c r="D168" s="21">
        <f t="shared" si="27"/>
        <v>4</v>
      </c>
      <c r="E168" s="21">
        <f t="shared" si="28"/>
        <v>5</v>
      </c>
      <c r="F168" s="21">
        <f t="shared" si="28"/>
        <v>5</v>
      </c>
      <c r="G168" s="21">
        <v>1</v>
      </c>
      <c r="H168" s="21">
        <f t="shared" si="22"/>
        <v>7</v>
      </c>
      <c r="I168" s="21">
        <f t="shared" si="23"/>
        <v>5</v>
      </c>
      <c r="J168" s="21">
        <f t="shared" si="29"/>
        <v>4</v>
      </c>
      <c r="K168" s="21">
        <f t="shared" si="29"/>
        <v>4</v>
      </c>
      <c r="L168" s="21">
        <f t="shared" si="30"/>
        <v>5</v>
      </c>
      <c r="M168" s="21">
        <f t="shared" si="30"/>
        <v>5</v>
      </c>
      <c r="N168" s="21">
        <v>1</v>
      </c>
      <c r="O168" s="21">
        <v>1</v>
      </c>
      <c r="P168" s="21">
        <v>1</v>
      </c>
      <c r="Q168" s="21">
        <f t="shared" si="31"/>
        <v>4</v>
      </c>
      <c r="R168" s="21">
        <f t="shared" si="31"/>
        <v>4</v>
      </c>
      <c r="S168">
        <v>85.125016403198202</v>
      </c>
    </row>
    <row r="169" spans="1:19" x14ac:dyDescent="0.25">
      <c r="A169">
        <v>166</v>
      </c>
      <c r="B169" t="s">
        <v>166</v>
      </c>
      <c r="C169" s="21">
        <f t="shared" si="27"/>
        <v>3</v>
      </c>
      <c r="D169" s="21">
        <f t="shared" si="27"/>
        <v>3</v>
      </c>
      <c r="E169" s="21">
        <f t="shared" si="28"/>
        <v>4</v>
      </c>
      <c r="F169" s="21">
        <f t="shared" si="28"/>
        <v>4</v>
      </c>
      <c r="G169" s="21">
        <v>1</v>
      </c>
      <c r="H169" s="21">
        <f t="shared" si="22"/>
        <v>6</v>
      </c>
      <c r="I169" s="21">
        <f t="shared" si="23"/>
        <v>4</v>
      </c>
      <c r="J169" s="21">
        <f t="shared" si="29"/>
        <v>4</v>
      </c>
      <c r="K169" s="21">
        <f t="shared" si="29"/>
        <v>4</v>
      </c>
      <c r="L169" s="21">
        <f t="shared" si="30"/>
        <v>4</v>
      </c>
      <c r="M169" s="21">
        <f t="shared" si="30"/>
        <v>4</v>
      </c>
      <c r="N169" s="21">
        <v>1</v>
      </c>
      <c r="O169" s="21">
        <v>1</v>
      </c>
      <c r="P169" s="21">
        <v>1</v>
      </c>
      <c r="Q169" s="21">
        <f t="shared" si="31"/>
        <v>4</v>
      </c>
      <c r="R169" s="21">
        <f t="shared" si="31"/>
        <v>4</v>
      </c>
      <c r="S169">
        <v>63.147371615393602</v>
      </c>
    </row>
    <row r="170" spans="1:19" x14ac:dyDescent="0.25">
      <c r="A170">
        <v>167</v>
      </c>
      <c r="B170" t="s">
        <v>167</v>
      </c>
      <c r="C170" s="21">
        <f t="shared" si="27"/>
        <v>4</v>
      </c>
      <c r="D170" s="21">
        <f t="shared" si="27"/>
        <v>4</v>
      </c>
      <c r="E170" s="21">
        <f t="shared" si="28"/>
        <v>5</v>
      </c>
      <c r="F170" s="21">
        <f t="shared" si="28"/>
        <v>5</v>
      </c>
      <c r="G170" s="21">
        <v>1</v>
      </c>
      <c r="H170" s="21">
        <f t="shared" si="22"/>
        <v>7</v>
      </c>
      <c r="I170" s="21">
        <f t="shared" si="23"/>
        <v>5</v>
      </c>
      <c r="J170" s="21">
        <f t="shared" si="29"/>
        <v>4</v>
      </c>
      <c r="K170" s="21">
        <f t="shared" si="29"/>
        <v>4</v>
      </c>
      <c r="L170" s="21">
        <f t="shared" si="30"/>
        <v>5</v>
      </c>
      <c r="M170" s="21">
        <f t="shared" si="30"/>
        <v>5</v>
      </c>
      <c r="N170" s="21">
        <v>1</v>
      </c>
      <c r="O170" s="21">
        <v>1</v>
      </c>
      <c r="P170" s="21">
        <v>1</v>
      </c>
      <c r="Q170" s="21">
        <f t="shared" si="31"/>
        <v>4</v>
      </c>
      <c r="R170" s="21">
        <f t="shared" si="31"/>
        <v>4</v>
      </c>
      <c r="S170">
        <v>79.515548347024307</v>
      </c>
    </row>
    <row r="171" spans="1:19" x14ac:dyDescent="0.25">
      <c r="A171">
        <v>168</v>
      </c>
      <c r="B171" t="s">
        <v>168</v>
      </c>
      <c r="C171" s="21">
        <f t="shared" si="27"/>
        <v>4</v>
      </c>
      <c r="D171" s="21">
        <f t="shared" si="27"/>
        <v>4</v>
      </c>
      <c r="E171" s="21">
        <f t="shared" si="28"/>
        <v>5</v>
      </c>
      <c r="F171" s="21">
        <f t="shared" si="28"/>
        <v>5</v>
      </c>
      <c r="G171" s="21">
        <v>1</v>
      </c>
      <c r="H171" s="21">
        <f t="shared" si="22"/>
        <v>7</v>
      </c>
      <c r="I171" s="21">
        <f t="shared" si="23"/>
        <v>5</v>
      </c>
      <c r="J171" s="21">
        <f t="shared" si="29"/>
        <v>4</v>
      </c>
      <c r="K171" s="21">
        <f t="shared" si="29"/>
        <v>4</v>
      </c>
      <c r="L171" s="21">
        <f t="shared" si="30"/>
        <v>5</v>
      </c>
      <c r="M171" s="21">
        <f t="shared" si="30"/>
        <v>5</v>
      </c>
      <c r="N171" s="21">
        <v>1</v>
      </c>
      <c r="O171" s="21">
        <v>1</v>
      </c>
      <c r="P171" s="21">
        <v>1</v>
      </c>
      <c r="Q171" s="21">
        <f t="shared" si="31"/>
        <v>4</v>
      </c>
      <c r="R171" s="21">
        <f t="shared" si="31"/>
        <v>4</v>
      </c>
      <c r="S171">
        <v>88.3319658336072</v>
      </c>
    </row>
    <row r="172" spans="1:19" x14ac:dyDescent="0.25">
      <c r="A172">
        <v>169</v>
      </c>
      <c r="B172" t="s">
        <v>169</v>
      </c>
      <c r="C172" s="21">
        <f t="shared" si="27"/>
        <v>4</v>
      </c>
      <c r="D172" s="21">
        <f t="shared" si="27"/>
        <v>4</v>
      </c>
      <c r="E172" s="21">
        <f t="shared" si="28"/>
        <v>5</v>
      </c>
      <c r="F172" s="21">
        <f t="shared" si="28"/>
        <v>5</v>
      </c>
      <c r="G172" s="21">
        <v>1</v>
      </c>
      <c r="H172" s="21">
        <f t="shared" si="22"/>
        <v>7</v>
      </c>
      <c r="I172" s="21">
        <f t="shared" si="23"/>
        <v>5</v>
      </c>
      <c r="J172" s="21">
        <f t="shared" si="29"/>
        <v>4</v>
      </c>
      <c r="K172" s="21">
        <f t="shared" si="29"/>
        <v>4</v>
      </c>
      <c r="L172" s="21">
        <f t="shared" si="30"/>
        <v>5</v>
      </c>
      <c r="M172" s="21">
        <f t="shared" si="30"/>
        <v>5</v>
      </c>
      <c r="N172" s="21">
        <v>1</v>
      </c>
      <c r="O172" s="21">
        <v>1</v>
      </c>
      <c r="P172" s="21">
        <v>1</v>
      </c>
      <c r="Q172" s="21">
        <f t="shared" si="31"/>
        <v>4</v>
      </c>
      <c r="R172" s="21">
        <f t="shared" si="31"/>
        <v>4</v>
      </c>
      <c r="S172">
        <v>80.448888306224006</v>
      </c>
    </row>
    <row r="173" spans="1:19" x14ac:dyDescent="0.25">
      <c r="A173">
        <v>170</v>
      </c>
      <c r="B173" t="s">
        <v>170</v>
      </c>
      <c r="C173" s="21">
        <f t="shared" si="27"/>
        <v>3</v>
      </c>
      <c r="D173" s="21">
        <f t="shared" si="27"/>
        <v>3</v>
      </c>
      <c r="E173" s="21">
        <f t="shared" si="28"/>
        <v>4</v>
      </c>
      <c r="F173" s="21">
        <f t="shared" si="28"/>
        <v>4</v>
      </c>
      <c r="G173" s="21">
        <v>1</v>
      </c>
      <c r="H173" s="21">
        <f t="shared" si="22"/>
        <v>6</v>
      </c>
      <c r="I173" s="21">
        <f t="shared" si="23"/>
        <v>4</v>
      </c>
      <c r="J173" s="21">
        <f t="shared" si="29"/>
        <v>3</v>
      </c>
      <c r="K173" s="21">
        <f t="shared" si="29"/>
        <v>3</v>
      </c>
      <c r="L173" s="21">
        <f t="shared" si="30"/>
        <v>4</v>
      </c>
      <c r="M173" s="21">
        <f t="shared" si="30"/>
        <v>4</v>
      </c>
      <c r="N173" s="21">
        <v>1</v>
      </c>
      <c r="O173" s="21">
        <v>1</v>
      </c>
      <c r="P173" s="21">
        <v>1</v>
      </c>
      <c r="Q173" s="21">
        <f t="shared" si="31"/>
        <v>3</v>
      </c>
      <c r="R173" s="21">
        <f t="shared" si="31"/>
        <v>3</v>
      </c>
      <c r="S173">
        <v>53.555035186767498</v>
      </c>
    </row>
    <row r="174" spans="1:19" x14ac:dyDescent="0.25">
      <c r="A174">
        <v>171</v>
      </c>
      <c r="B174" t="s">
        <v>171</v>
      </c>
      <c r="C174" s="21">
        <f t="shared" si="27"/>
        <v>5</v>
      </c>
      <c r="D174" s="21">
        <f t="shared" si="27"/>
        <v>5</v>
      </c>
      <c r="E174" s="21">
        <f t="shared" si="28"/>
        <v>6</v>
      </c>
      <c r="F174" s="21">
        <f t="shared" si="28"/>
        <v>6</v>
      </c>
      <c r="G174" s="21">
        <v>1</v>
      </c>
      <c r="H174" s="21">
        <f t="shared" si="22"/>
        <v>8</v>
      </c>
      <c r="I174" s="21">
        <f t="shared" si="23"/>
        <v>6</v>
      </c>
      <c r="J174" s="21">
        <f t="shared" si="29"/>
        <v>5</v>
      </c>
      <c r="K174" s="21">
        <f t="shared" si="29"/>
        <v>5</v>
      </c>
      <c r="L174" s="21">
        <f t="shared" si="30"/>
        <v>6</v>
      </c>
      <c r="M174" s="21">
        <f t="shared" si="30"/>
        <v>6</v>
      </c>
      <c r="N174" s="21">
        <v>1</v>
      </c>
      <c r="O174" s="21">
        <v>1</v>
      </c>
      <c r="P174" s="21">
        <v>1</v>
      </c>
      <c r="Q174" s="21">
        <f t="shared" si="31"/>
        <v>5</v>
      </c>
      <c r="R174" s="21">
        <f t="shared" si="31"/>
        <v>5</v>
      </c>
      <c r="S174">
        <v>110.111430036912</v>
      </c>
    </row>
    <row r="175" spans="1:19" x14ac:dyDescent="0.25">
      <c r="A175">
        <v>172</v>
      </c>
      <c r="B175" t="s">
        <v>172</v>
      </c>
      <c r="C175" s="21">
        <f t="shared" si="27"/>
        <v>3</v>
      </c>
      <c r="D175" s="21">
        <f t="shared" si="27"/>
        <v>3</v>
      </c>
      <c r="E175" s="21">
        <f t="shared" si="28"/>
        <v>4</v>
      </c>
      <c r="F175" s="21">
        <f t="shared" si="28"/>
        <v>4</v>
      </c>
      <c r="G175" s="21">
        <v>1</v>
      </c>
      <c r="H175" s="21">
        <f t="shared" si="22"/>
        <v>6</v>
      </c>
      <c r="I175" s="21">
        <f t="shared" si="23"/>
        <v>4</v>
      </c>
      <c r="J175" s="21">
        <f t="shared" si="29"/>
        <v>4</v>
      </c>
      <c r="K175" s="21">
        <f t="shared" si="29"/>
        <v>4</v>
      </c>
      <c r="L175" s="21">
        <f t="shared" si="30"/>
        <v>4</v>
      </c>
      <c r="M175" s="21">
        <f t="shared" si="30"/>
        <v>4</v>
      </c>
      <c r="N175" s="21">
        <v>1</v>
      </c>
      <c r="O175" s="21">
        <v>1</v>
      </c>
      <c r="P175" s="21">
        <v>1</v>
      </c>
      <c r="Q175" s="21">
        <f t="shared" si="31"/>
        <v>4</v>
      </c>
      <c r="R175" s="21">
        <f t="shared" si="31"/>
        <v>4</v>
      </c>
      <c r="S175">
        <v>75.248339726374596</v>
      </c>
    </row>
    <row r="176" spans="1:19" x14ac:dyDescent="0.25">
      <c r="A176">
        <v>173</v>
      </c>
      <c r="B176" t="s">
        <v>173</v>
      </c>
      <c r="C176" s="21">
        <f t="shared" si="27"/>
        <v>4</v>
      </c>
      <c r="D176" s="21">
        <f t="shared" si="27"/>
        <v>4</v>
      </c>
      <c r="E176" s="21">
        <f t="shared" si="28"/>
        <v>5</v>
      </c>
      <c r="F176" s="21">
        <f t="shared" si="28"/>
        <v>5</v>
      </c>
      <c r="G176" s="21">
        <v>1</v>
      </c>
      <c r="H176" s="21">
        <f t="shared" si="22"/>
        <v>7</v>
      </c>
      <c r="I176" s="21">
        <f t="shared" si="23"/>
        <v>5</v>
      </c>
      <c r="J176" s="21">
        <f t="shared" si="29"/>
        <v>5</v>
      </c>
      <c r="K176" s="21">
        <f t="shared" si="29"/>
        <v>5</v>
      </c>
      <c r="L176" s="21">
        <f t="shared" si="30"/>
        <v>5</v>
      </c>
      <c r="M176" s="21">
        <f t="shared" si="30"/>
        <v>5</v>
      </c>
      <c r="N176" s="21">
        <v>1</v>
      </c>
      <c r="O176" s="21">
        <v>1</v>
      </c>
      <c r="P176" s="21">
        <v>1</v>
      </c>
      <c r="Q176" s="21">
        <f t="shared" si="31"/>
        <v>5</v>
      </c>
      <c r="R176" s="21">
        <f t="shared" si="31"/>
        <v>5</v>
      </c>
      <c r="S176">
        <v>96.778542946124901</v>
      </c>
    </row>
    <row r="177" spans="1:19" x14ac:dyDescent="0.25">
      <c r="A177">
        <v>174</v>
      </c>
      <c r="B177" t="s">
        <v>174</v>
      </c>
      <c r="C177" s="21">
        <f t="shared" si="27"/>
        <v>3</v>
      </c>
      <c r="D177" s="21">
        <f t="shared" si="27"/>
        <v>3</v>
      </c>
      <c r="E177" s="21">
        <f t="shared" si="28"/>
        <v>4</v>
      </c>
      <c r="F177" s="21">
        <f t="shared" si="28"/>
        <v>4</v>
      </c>
      <c r="G177" s="21">
        <v>1</v>
      </c>
      <c r="H177" s="21">
        <f t="shared" si="22"/>
        <v>6</v>
      </c>
      <c r="I177" s="21">
        <f t="shared" si="23"/>
        <v>4</v>
      </c>
      <c r="J177" s="21">
        <f t="shared" si="29"/>
        <v>4</v>
      </c>
      <c r="K177" s="21">
        <f t="shared" si="29"/>
        <v>4</v>
      </c>
      <c r="L177" s="21">
        <f t="shared" si="30"/>
        <v>4</v>
      </c>
      <c r="M177" s="21">
        <f t="shared" si="30"/>
        <v>4</v>
      </c>
      <c r="N177" s="21">
        <v>1</v>
      </c>
      <c r="O177" s="21">
        <v>1</v>
      </c>
      <c r="P177" s="21">
        <v>1</v>
      </c>
      <c r="Q177" s="21">
        <f t="shared" si="31"/>
        <v>4</v>
      </c>
      <c r="R177" s="21">
        <f t="shared" si="31"/>
        <v>4</v>
      </c>
      <c r="S177">
        <v>69.037195273807995</v>
      </c>
    </row>
    <row r="178" spans="1:19" x14ac:dyDescent="0.25">
      <c r="A178">
        <v>175</v>
      </c>
      <c r="B178" t="s">
        <v>175</v>
      </c>
      <c r="C178" s="21">
        <f t="shared" si="27"/>
        <v>3</v>
      </c>
      <c r="D178" s="21">
        <f t="shared" si="27"/>
        <v>3</v>
      </c>
      <c r="E178" s="21">
        <f t="shared" si="28"/>
        <v>4</v>
      </c>
      <c r="F178" s="21">
        <f t="shared" si="28"/>
        <v>4</v>
      </c>
      <c r="G178" s="21">
        <v>1</v>
      </c>
      <c r="H178" s="21">
        <f t="shared" si="22"/>
        <v>6</v>
      </c>
      <c r="I178" s="21">
        <f t="shared" si="23"/>
        <v>4</v>
      </c>
      <c r="J178" s="21">
        <f t="shared" si="29"/>
        <v>4</v>
      </c>
      <c r="K178" s="21">
        <f t="shared" si="29"/>
        <v>4</v>
      </c>
      <c r="L178" s="21">
        <f t="shared" si="30"/>
        <v>4</v>
      </c>
      <c r="M178" s="21">
        <f t="shared" si="30"/>
        <v>4</v>
      </c>
      <c r="N178" s="21">
        <v>1</v>
      </c>
      <c r="O178" s="21">
        <v>1</v>
      </c>
      <c r="P178" s="21">
        <v>1</v>
      </c>
      <c r="Q178" s="21">
        <f t="shared" si="31"/>
        <v>4</v>
      </c>
      <c r="R178" s="21">
        <f t="shared" si="31"/>
        <v>4</v>
      </c>
      <c r="S178">
        <v>68.657360527459005</v>
      </c>
    </row>
    <row r="179" spans="1:19" x14ac:dyDescent="0.25">
      <c r="A179">
        <v>176</v>
      </c>
      <c r="B179" t="s">
        <v>176</v>
      </c>
      <c r="C179" s="21">
        <f t="shared" si="27"/>
        <v>3</v>
      </c>
      <c r="D179" s="21">
        <f t="shared" si="27"/>
        <v>3</v>
      </c>
      <c r="E179" s="21">
        <f t="shared" si="28"/>
        <v>4</v>
      </c>
      <c r="F179" s="21">
        <f t="shared" si="28"/>
        <v>4</v>
      </c>
      <c r="G179" s="21">
        <v>1</v>
      </c>
      <c r="H179" s="21">
        <f t="shared" si="22"/>
        <v>6</v>
      </c>
      <c r="I179" s="21">
        <f t="shared" si="23"/>
        <v>4</v>
      </c>
      <c r="J179" s="21">
        <f t="shared" si="29"/>
        <v>3</v>
      </c>
      <c r="K179" s="21">
        <f t="shared" si="29"/>
        <v>3</v>
      </c>
      <c r="L179" s="21">
        <f t="shared" si="30"/>
        <v>4</v>
      </c>
      <c r="M179" s="21">
        <f t="shared" si="30"/>
        <v>4</v>
      </c>
      <c r="N179" s="21">
        <v>1</v>
      </c>
      <c r="O179" s="21">
        <v>1</v>
      </c>
      <c r="P179" s="21">
        <v>1</v>
      </c>
      <c r="Q179" s="21">
        <f t="shared" si="31"/>
        <v>3</v>
      </c>
      <c r="R179" s="21">
        <f t="shared" si="31"/>
        <v>3</v>
      </c>
      <c r="S179">
        <v>57.9524728555594</v>
      </c>
    </row>
    <row r="180" spans="1:19" x14ac:dyDescent="0.25">
      <c r="A180">
        <v>177</v>
      </c>
      <c r="B180" t="s">
        <v>177</v>
      </c>
      <c r="C180" s="21">
        <f t="shared" si="27"/>
        <v>4</v>
      </c>
      <c r="D180" s="21">
        <f t="shared" si="27"/>
        <v>4</v>
      </c>
      <c r="E180" s="21">
        <f t="shared" si="28"/>
        <v>5</v>
      </c>
      <c r="F180" s="21">
        <f t="shared" si="28"/>
        <v>5</v>
      </c>
      <c r="G180" s="21">
        <v>1</v>
      </c>
      <c r="H180" s="21">
        <f t="shared" si="22"/>
        <v>7</v>
      </c>
      <c r="I180" s="21">
        <f t="shared" si="23"/>
        <v>5</v>
      </c>
      <c r="J180" s="21">
        <f t="shared" si="29"/>
        <v>4</v>
      </c>
      <c r="K180" s="21">
        <f t="shared" si="29"/>
        <v>4</v>
      </c>
      <c r="L180" s="21">
        <f t="shared" si="30"/>
        <v>5</v>
      </c>
      <c r="M180" s="21">
        <f t="shared" si="30"/>
        <v>5</v>
      </c>
      <c r="N180" s="21">
        <v>1</v>
      </c>
      <c r="O180" s="21">
        <v>1</v>
      </c>
      <c r="P180" s="21">
        <v>1</v>
      </c>
      <c r="Q180" s="21">
        <f t="shared" si="31"/>
        <v>4</v>
      </c>
      <c r="R180" s="21">
        <f t="shared" si="31"/>
        <v>4</v>
      </c>
      <c r="S180">
        <v>88.209810169464902</v>
      </c>
    </row>
    <row r="181" spans="1:19" x14ac:dyDescent="0.25">
      <c r="A181">
        <v>178</v>
      </c>
      <c r="B181" t="s">
        <v>178</v>
      </c>
      <c r="C181" s="21">
        <f t="shared" si="27"/>
        <v>2</v>
      </c>
      <c r="D181" s="21">
        <f t="shared" si="27"/>
        <v>2</v>
      </c>
      <c r="E181" s="21">
        <f t="shared" si="28"/>
        <v>3</v>
      </c>
      <c r="F181" s="21">
        <f t="shared" si="28"/>
        <v>3</v>
      </c>
      <c r="G181" s="21">
        <v>1</v>
      </c>
      <c r="H181" s="21">
        <f t="shared" si="22"/>
        <v>5</v>
      </c>
      <c r="I181" s="21">
        <f t="shared" si="23"/>
        <v>3</v>
      </c>
      <c r="J181" s="21">
        <f t="shared" si="29"/>
        <v>2</v>
      </c>
      <c r="K181" s="21">
        <f t="shared" si="29"/>
        <v>2</v>
      </c>
      <c r="L181" s="21">
        <f t="shared" si="30"/>
        <v>3</v>
      </c>
      <c r="M181" s="21">
        <f t="shared" si="30"/>
        <v>3</v>
      </c>
      <c r="N181" s="21">
        <v>1</v>
      </c>
      <c r="O181" s="21">
        <v>1</v>
      </c>
      <c r="P181" s="21">
        <v>1</v>
      </c>
      <c r="Q181" s="21">
        <f t="shared" si="31"/>
        <v>2</v>
      </c>
      <c r="R181" s="21">
        <f t="shared" si="31"/>
        <v>2</v>
      </c>
      <c r="S181">
        <v>31.457526586588099</v>
      </c>
    </row>
    <row r="182" spans="1:19" x14ac:dyDescent="0.25">
      <c r="A182">
        <v>179</v>
      </c>
      <c r="B182" t="s">
        <v>179</v>
      </c>
      <c r="C182" s="21">
        <f t="shared" si="27"/>
        <v>5</v>
      </c>
      <c r="D182" s="21">
        <f t="shared" si="27"/>
        <v>5</v>
      </c>
      <c r="E182" s="21">
        <f t="shared" si="28"/>
        <v>6</v>
      </c>
      <c r="F182" s="21">
        <f t="shared" si="28"/>
        <v>6</v>
      </c>
      <c r="G182" s="21">
        <v>1</v>
      </c>
      <c r="H182" s="21">
        <f t="shared" si="22"/>
        <v>8</v>
      </c>
      <c r="I182" s="21">
        <f t="shared" si="23"/>
        <v>6</v>
      </c>
      <c r="J182" s="21">
        <f t="shared" si="29"/>
        <v>5</v>
      </c>
      <c r="K182" s="21">
        <f t="shared" si="29"/>
        <v>5</v>
      </c>
      <c r="L182" s="21">
        <f t="shared" si="30"/>
        <v>6</v>
      </c>
      <c r="M182" s="21">
        <f t="shared" si="30"/>
        <v>6</v>
      </c>
      <c r="N182" s="21">
        <v>1</v>
      </c>
      <c r="O182" s="21">
        <v>1</v>
      </c>
      <c r="P182" s="21">
        <v>1</v>
      </c>
      <c r="Q182" s="21">
        <f t="shared" si="31"/>
        <v>5</v>
      </c>
      <c r="R182" s="21">
        <f t="shared" si="31"/>
        <v>5</v>
      </c>
      <c r="S182">
        <v>107.149644470214</v>
      </c>
    </row>
    <row r="183" spans="1:19" x14ac:dyDescent="0.25">
      <c r="A183">
        <v>180</v>
      </c>
      <c r="B183" t="s">
        <v>180</v>
      </c>
      <c r="C183" s="21">
        <f t="shared" si="27"/>
        <v>5</v>
      </c>
      <c r="D183" s="21">
        <f t="shared" si="27"/>
        <v>5</v>
      </c>
      <c r="E183" s="21">
        <f t="shared" si="28"/>
        <v>6</v>
      </c>
      <c r="F183" s="21">
        <f t="shared" si="28"/>
        <v>6</v>
      </c>
      <c r="G183" s="21">
        <v>1</v>
      </c>
      <c r="H183" s="21">
        <f t="shared" si="22"/>
        <v>8</v>
      </c>
      <c r="I183" s="21">
        <f t="shared" si="23"/>
        <v>6</v>
      </c>
      <c r="J183" s="21">
        <f t="shared" si="29"/>
        <v>5</v>
      </c>
      <c r="K183" s="21">
        <f t="shared" si="29"/>
        <v>5</v>
      </c>
      <c r="L183" s="21">
        <f t="shared" si="30"/>
        <v>6</v>
      </c>
      <c r="M183" s="21">
        <f t="shared" si="30"/>
        <v>6</v>
      </c>
      <c r="N183" s="21">
        <v>1</v>
      </c>
      <c r="O183" s="21">
        <v>1</v>
      </c>
      <c r="P183" s="21">
        <v>1</v>
      </c>
      <c r="Q183" s="21">
        <f t="shared" si="31"/>
        <v>5</v>
      </c>
      <c r="R183" s="21">
        <f t="shared" si="31"/>
        <v>5</v>
      </c>
      <c r="S183">
        <v>109.611701696059</v>
      </c>
    </row>
    <row r="184" spans="1:19" x14ac:dyDescent="0.25">
      <c r="A184">
        <v>181</v>
      </c>
      <c r="B184" t="s">
        <v>181</v>
      </c>
      <c r="C184" s="21">
        <f t="shared" si="27"/>
        <v>3</v>
      </c>
      <c r="D184" s="21">
        <f t="shared" si="27"/>
        <v>3</v>
      </c>
      <c r="E184" s="21">
        <f t="shared" si="28"/>
        <v>4</v>
      </c>
      <c r="F184" s="21">
        <f t="shared" si="28"/>
        <v>4</v>
      </c>
      <c r="G184" s="21">
        <v>1</v>
      </c>
      <c r="H184" s="21">
        <f t="shared" si="22"/>
        <v>6</v>
      </c>
      <c r="I184" s="21">
        <f t="shared" si="23"/>
        <v>4</v>
      </c>
      <c r="J184" s="21">
        <f t="shared" si="29"/>
        <v>3</v>
      </c>
      <c r="K184" s="21">
        <f t="shared" si="29"/>
        <v>3</v>
      </c>
      <c r="L184" s="21">
        <f t="shared" si="30"/>
        <v>4</v>
      </c>
      <c r="M184" s="21">
        <f t="shared" si="30"/>
        <v>4</v>
      </c>
      <c r="N184" s="21">
        <v>1</v>
      </c>
      <c r="O184" s="21">
        <v>1</v>
      </c>
      <c r="P184" s="21">
        <v>1</v>
      </c>
      <c r="Q184" s="21">
        <f t="shared" si="31"/>
        <v>3</v>
      </c>
      <c r="R184" s="21">
        <f t="shared" si="31"/>
        <v>3</v>
      </c>
      <c r="S184">
        <v>48.661667800531099</v>
      </c>
    </row>
    <row r="185" spans="1:19" x14ac:dyDescent="0.25">
      <c r="A185">
        <v>182</v>
      </c>
      <c r="B185" t="s">
        <v>182</v>
      </c>
      <c r="C185" s="21">
        <f t="shared" si="27"/>
        <v>4</v>
      </c>
      <c r="D185" s="21">
        <f t="shared" si="27"/>
        <v>4</v>
      </c>
      <c r="E185" s="21">
        <f t="shared" si="28"/>
        <v>5</v>
      </c>
      <c r="F185" s="21">
        <f t="shared" si="28"/>
        <v>5</v>
      </c>
      <c r="G185" s="21">
        <v>1</v>
      </c>
      <c r="H185" s="21">
        <f t="shared" si="22"/>
        <v>7</v>
      </c>
      <c r="I185" s="21">
        <f t="shared" si="23"/>
        <v>5</v>
      </c>
      <c r="J185" s="21">
        <f t="shared" si="29"/>
        <v>4</v>
      </c>
      <c r="K185" s="21">
        <f t="shared" si="29"/>
        <v>4</v>
      </c>
      <c r="L185" s="21">
        <f t="shared" si="30"/>
        <v>5</v>
      </c>
      <c r="M185" s="21">
        <f t="shared" si="30"/>
        <v>5</v>
      </c>
      <c r="N185" s="21">
        <v>1</v>
      </c>
      <c r="O185" s="21">
        <v>1</v>
      </c>
      <c r="P185" s="21">
        <v>1</v>
      </c>
      <c r="Q185" s="21">
        <f t="shared" si="31"/>
        <v>4</v>
      </c>
      <c r="R185" s="21">
        <f t="shared" si="31"/>
        <v>4</v>
      </c>
      <c r="S185">
        <v>79.157127309728494</v>
      </c>
    </row>
    <row r="186" spans="1:19" x14ac:dyDescent="0.25">
      <c r="A186">
        <v>183</v>
      </c>
      <c r="B186" t="s">
        <v>183</v>
      </c>
      <c r="C186" s="21">
        <f t="shared" si="27"/>
        <v>3</v>
      </c>
      <c r="D186" s="21">
        <f t="shared" si="27"/>
        <v>3</v>
      </c>
      <c r="E186" s="21">
        <f t="shared" si="28"/>
        <v>4</v>
      </c>
      <c r="F186" s="21">
        <f t="shared" si="28"/>
        <v>4</v>
      </c>
      <c r="G186" s="21">
        <v>1</v>
      </c>
      <c r="H186" s="21">
        <f t="shared" si="22"/>
        <v>6</v>
      </c>
      <c r="I186" s="21">
        <f t="shared" si="23"/>
        <v>4</v>
      </c>
      <c r="J186" s="21">
        <f t="shared" si="29"/>
        <v>4</v>
      </c>
      <c r="K186" s="21">
        <f t="shared" si="29"/>
        <v>4</v>
      </c>
      <c r="L186" s="21">
        <f t="shared" si="30"/>
        <v>4</v>
      </c>
      <c r="M186" s="21">
        <f t="shared" si="30"/>
        <v>4</v>
      </c>
      <c r="N186" s="21">
        <v>1</v>
      </c>
      <c r="O186" s="21">
        <v>1</v>
      </c>
      <c r="P186" s="21">
        <v>1</v>
      </c>
      <c r="Q186" s="21">
        <f t="shared" si="31"/>
        <v>4</v>
      </c>
      <c r="R186" s="21">
        <f t="shared" si="31"/>
        <v>4</v>
      </c>
      <c r="S186">
        <v>71.668834806743405</v>
      </c>
    </row>
    <row r="187" spans="1:19" x14ac:dyDescent="0.25">
      <c r="A187">
        <v>184</v>
      </c>
      <c r="B187" t="s">
        <v>184</v>
      </c>
      <c r="C187" s="21">
        <f t="shared" si="27"/>
        <v>4</v>
      </c>
      <c r="D187" s="21">
        <f t="shared" si="27"/>
        <v>4</v>
      </c>
      <c r="E187" s="21">
        <f t="shared" si="28"/>
        <v>5</v>
      </c>
      <c r="F187" s="21">
        <f t="shared" si="28"/>
        <v>5</v>
      </c>
      <c r="G187" s="21">
        <v>1</v>
      </c>
      <c r="H187" s="21">
        <f t="shared" si="22"/>
        <v>7</v>
      </c>
      <c r="I187" s="21">
        <f t="shared" si="23"/>
        <v>5</v>
      </c>
      <c r="J187" s="21">
        <f t="shared" si="29"/>
        <v>4</v>
      </c>
      <c r="K187" s="21">
        <f t="shared" si="29"/>
        <v>4</v>
      </c>
      <c r="L187" s="21">
        <f t="shared" si="30"/>
        <v>5</v>
      </c>
      <c r="M187" s="21">
        <f t="shared" si="30"/>
        <v>5</v>
      </c>
      <c r="N187" s="21">
        <v>1</v>
      </c>
      <c r="O187" s="21">
        <v>1</v>
      </c>
      <c r="P187" s="21">
        <v>1</v>
      </c>
      <c r="Q187" s="21">
        <f t="shared" si="31"/>
        <v>4</v>
      </c>
      <c r="R187" s="21">
        <f t="shared" si="31"/>
        <v>4</v>
      </c>
      <c r="S187">
        <v>77.301119964901801</v>
      </c>
    </row>
    <row r="188" spans="1:19" x14ac:dyDescent="0.25">
      <c r="A188">
        <v>185</v>
      </c>
      <c r="B188" t="s">
        <v>185</v>
      </c>
      <c r="C188" s="21">
        <f t="shared" si="27"/>
        <v>4</v>
      </c>
      <c r="D188" s="21">
        <f t="shared" si="27"/>
        <v>4</v>
      </c>
      <c r="E188" s="21">
        <f t="shared" si="28"/>
        <v>5</v>
      </c>
      <c r="F188" s="21">
        <f t="shared" si="28"/>
        <v>5</v>
      </c>
      <c r="G188" s="21">
        <v>1</v>
      </c>
      <c r="H188" s="21">
        <f t="shared" si="22"/>
        <v>7</v>
      </c>
      <c r="I188" s="21">
        <f t="shared" si="23"/>
        <v>5</v>
      </c>
      <c r="J188" s="21">
        <f t="shared" si="29"/>
        <v>5</v>
      </c>
      <c r="K188" s="21">
        <f t="shared" si="29"/>
        <v>5</v>
      </c>
      <c r="L188" s="21">
        <f t="shared" si="30"/>
        <v>5</v>
      </c>
      <c r="M188" s="21">
        <f t="shared" si="30"/>
        <v>5</v>
      </c>
      <c r="N188" s="21">
        <v>1</v>
      </c>
      <c r="O188" s="21">
        <v>1</v>
      </c>
      <c r="P188" s="21">
        <v>1</v>
      </c>
      <c r="Q188" s="21">
        <f t="shared" si="31"/>
        <v>5</v>
      </c>
      <c r="R188" s="21">
        <f t="shared" si="31"/>
        <v>5</v>
      </c>
      <c r="S188">
        <v>104.439193440374</v>
      </c>
    </row>
    <row r="189" spans="1:19" x14ac:dyDescent="0.25">
      <c r="A189">
        <v>186</v>
      </c>
      <c r="B189" t="s">
        <v>186</v>
      </c>
      <c r="C189" s="21">
        <f t="shared" si="27"/>
        <v>4</v>
      </c>
      <c r="D189" s="21">
        <f t="shared" si="27"/>
        <v>4</v>
      </c>
      <c r="E189" s="21">
        <f t="shared" si="28"/>
        <v>5</v>
      </c>
      <c r="F189" s="21">
        <f t="shared" si="28"/>
        <v>5</v>
      </c>
      <c r="G189" s="21">
        <v>1</v>
      </c>
      <c r="H189" s="21">
        <f t="shared" si="22"/>
        <v>7</v>
      </c>
      <c r="I189" s="21">
        <f t="shared" si="23"/>
        <v>5</v>
      </c>
      <c r="J189" s="21">
        <f t="shared" si="29"/>
        <v>4</v>
      </c>
      <c r="K189" s="21">
        <f t="shared" si="29"/>
        <v>4</v>
      </c>
      <c r="L189" s="21">
        <f t="shared" si="30"/>
        <v>5</v>
      </c>
      <c r="M189" s="21">
        <f t="shared" si="30"/>
        <v>5</v>
      </c>
      <c r="N189" s="21">
        <v>1</v>
      </c>
      <c r="O189" s="21">
        <v>1</v>
      </c>
      <c r="P189" s="21">
        <v>1</v>
      </c>
      <c r="Q189" s="21">
        <f t="shared" si="31"/>
        <v>4</v>
      </c>
      <c r="R189" s="21">
        <f t="shared" si="31"/>
        <v>4</v>
      </c>
      <c r="S189">
        <v>86.899758584756398</v>
      </c>
    </row>
    <row r="190" spans="1:19" x14ac:dyDescent="0.25">
      <c r="A190">
        <v>187</v>
      </c>
      <c r="B190" t="s">
        <v>187</v>
      </c>
      <c r="C190" s="21">
        <f t="shared" si="27"/>
        <v>3</v>
      </c>
      <c r="D190" s="21">
        <f t="shared" si="27"/>
        <v>3</v>
      </c>
      <c r="E190" s="21">
        <f t="shared" si="28"/>
        <v>4</v>
      </c>
      <c r="F190" s="21">
        <f t="shared" si="28"/>
        <v>4</v>
      </c>
      <c r="G190" s="21">
        <v>1</v>
      </c>
      <c r="H190" s="21">
        <f t="shared" si="22"/>
        <v>6</v>
      </c>
      <c r="I190" s="21">
        <f t="shared" si="23"/>
        <v>4</v>
      </c>
      <c r="J190" s="21">
        <f t="shared" si="29"/>
        <v>3</v>
      </c>
      <c r="K190" s="21">
        <f t="shared" si="29"/>
        <v>3</v>
      </c>
      <c r="L190" s="21">
        <f t="shared" si="30"/>
        <v>4</v>
      </c>
      <c r="M190" s="21">
        <f t="shared" si="30"/>
        <v>4</v>
      </c>
      <c r="N190" s="21">
        <v>1</v>
      </c>
      <c r="O190" s="21">
        <v>1</v>
      </c>
      <c r="P190" s="21">
        <v>1</v>
      </c>
      <c r="Q190" s="21">
        <f t="shared" si="31"/>
        <v>3</v>
      </c>
      <c r="R190" s="21">
        <f t="shared" si="31"/>
        <v>3</v>
      </c>
      <c r="S190">
        <v>59.082613415188199</v>
      </c>
    </row>
    <row r="191" spans="1:19" x14ac:dyDescent="0.25">
      <c r="A191">
        <v>188</v>
      </c>
      <c r="B191" t="s">
        <v>188</v>
      </c>
      <c r="C191" s="21">
        <f t="shared" si="27"/>
        <v>5</v>
      </c>
      <c r="D191" s="21">
        <f t="shared" si="27"/>
        <v>5</v>
      </c>
      <c r="E191" s="21">
        <f t="shared" si="28"/>
        <v>6</v>
      </c>
      <c r="F191" s="21">
        <f t="shared" si="28"/>
        <v>6</v>
      </c>
      <c r="G191" s="21">
        <v>1</v>
      </c>
      <c r="H191" s="21">
        <f t="shared" si="22"/>
        <v>8</v>
      </c>
      <c r="I191" s="21">
        <f t="shared" si="23"/>
        <v>6</v>
      </c>
      <c r="J191" s="21">
        <f t="shared" si="29"/>
        <v>5</v>
      </c>
      <c r="K191" s="21">
        <f t="shared" si="29"/>
        <v>5</v>
      </c>
      <c r="L191" s="21">
        <f t="shared" si="30"/>
        <v>6</v>
      </c>
      <c r="M191" s="21">
        <f t="shared" si="30"/>
        <v>6</v>
      </c>
      <c r="N191" s="21">
        <v>1</v>
      </c>
      <c r="O191" s="21">
        <v>1</v>
      </c>
      <c r="P191" s="21">
        <v>1</v>
      </c>
      <c r="Q191" s="21">
        <f t="shared" si="31"/>
        <v>5</v>
      </c>
      <c r="R191" s="21">
        <f t="shared" si="31"/>
        <v>5</v>
      </c>
      <c r="S191">
        <v>108.39611121451399</v>
      </c>
    </row>
    <row r="192" spans="1:19" x14ac:dyDescent="0.25">
      <c r="A192">
        <v>189</v>
      </c>
      <c r="B192" t="s">
        <v>189</v>
      </c>
      <c r="C192" s="21">
        <f t="shared" si="27"/>
        <v>4</v>
      </c>
      <c r="D192" s="21">
        <f t="shared" si="27"/>
        <v>4</v>
      </c>
      <c r="E192" s="21">
        <f t="shared" si="28"/>
        <v>5</v>
      </c>
      <c r="F192" s="21">
        <f t="shared" si="28"/>
        <v>5</v>
      </c>
      <c r="G192" s="21">
        <v>1</v>
      </c>
      <c r="H192" s="21">
        <f t="shared" si="22"/>
        <v>7</v>
      </c>
      <c r="I192" s="21">
        <f t="shared" si="23"/>
        <v>5</v>
      </c>
      <c r="J192" s="21">
        <f t="shared" si="29"/>
        <v>4</v>
      </c>
      <c r="K192" s="21">
        <f t="shared" si="29"/>
        <v>4</v>
      </c>
      <c r="L192" s="21">
        <f t="shared" si="30"/>
        <v>5</v>
      </c>
      <c r="M192" s="21">
        <f t="shared" si="30"/>
        <v>5</v>
      </c>
      <c r="N192" s="21">
        <v>1</v>
      </c>
      <c r="O192" s="21">
        <v>1</v>
      </c>
      <c r="P192" s="21">
        <v>1</v>
      </c>
      <c r="Q192" s="21">
        <f t="shared" si="31"/>
        <v>4</v>
      </c>
      <c r="R192" s="21">
        <f t="shared" si="31"/>
        <v>4</v>
      </c>
      <c r="S192">
        <v>87.1092211721175</v>
      </c>
    </row>
    <row r="193" spans="1:19" x14ac:dyDescent="0.25">
      <c r="A193">
        <v>190</v>
      </c>
      <c r="B193" t="s">
        <v>190</v>
      </c>
      <c r="C193" s="21">
        <f t="shared" si="27"/>
        <v>3</v>
      </c>
      <c r="D193" s="21">
        <f t="shared" si="27"/>
        <v>3</v>
      </c>
      <c r="E193" s="21">
        <f t="shared" si="28"/>
        <v>4</v>
      </c>
      <c r="F193" s="21">
        <f t="shared" si="28"/>
        <v>4</v>
      </c>
      <c r="G193" s="21">
        <v>1</v>
      </c>
      <c r="H193" s="21">
        <f t="shared" si="22"/>
        <v>6</v>
      </c>
      <c r="I193" s="21">
        <f t="shared" si="23"/>
        <v>4</v>
      </c>
      <c r="J193" s="21">
        <f t="shared" si="29"/>
        <v>4</v>
      </c>
      <c r="K193" s="21">
        <f t="shared" si="29"/>
        <v>4</v>
      </c>
      <c r="L193" s="21">
        <f t="shared" si="30"/>
        <v>4</v>
      </c>
      <c r="M193" s="21">
        <f t="shared" si="30"/>
        <v>4</v>
      </c>
      <c r="N193" s="21">
        <v>1</v>
      </c>
      <c r="O193" s="21">
        <v>1</v>
      </c>
      <c r="P193" s="21">
        <v>1</v>
      </c>
      <c r="Q193" s="21">
        <f t="shared" si="31"/>
        <v>4</v>
      </c>
      <c r="R193" s="21">
        <f t="shared" si="31"/>
        <v>4</v>
      </c>
      <c r="S193">
        <v>73.768743133544902</v>
      </c>
    </row>
    <row r="194" spans="1:19" x14ac:dyDescent="0.25">
      <c r="A194">
        <v>191</v>
      </c>
      <c r="B194" t="s">
        <v>191</v>
      </c>
      <c r="C194" s="21">
        <f t="shared" si="27"/>
        <v>4</v>
      </c>
      <c r="D194" s="21">
        <f t="shared" si="27"/>
        <v>4</v>
      </c>
      <c r="E194" s="21">
        <f t="shared" si="28"/>
        <v>5</v>
      </c>
      <c r="F194" s="21">
        <f t="shared" si="28"/>
        <v>5</v>
      </c>
      <c r="G194" s="21">
        <v>1</v>
      </c>
      <c r="H194" s="21">
        <f t="shared" si="22"/>
        <v>7</v>
      </c>
      <c r="I194" s="21">
        <f t="shared" si="23"/>
        <v>5</v>
      </c>
      <c r="J194" s="21">
        <f t="shared" si="29"/>
        <v>5</v>
      </c>
      <c r="K194" s="21">
        <f t="shared" si="29"/>
        <v>5</v>
      </c>
      <c r="L194" s="21">
        <f t="shared" si="30"/>
        <v>5</v>
      </c>
      <c r="M194" s="21">
        <f t="shared" si="30"/>
        <v>5</v>
      </c>
      <c r="N194" s="21">
        <v>1</v>
      </c>
      <c r="O194" s="21">
        <v>1</v>
      </c>
      <c r="P194" s="21">
        <v>1</v>
      </c>
      <c r="Q194" s="21">
        <f t="shared" si="31"/>
        <v>5</v>
      </c>
      <c r="R194" s="21">
        <f t="shared" si="31"/>
        <v>5</v>
      </c>
      <c r="S194">
        <v>106.22191577876301</v>
      </c>
    </row>
    <row r="195" spans="1:19" x14ac:dyDescent="0.25">
      <c r="A195">
        <v>192</v>
      </c>
      <c r="B195" t="s">
        <v>192</v>
      </c>
      <c r="C195" s="21">
        <f t="shared" si="27"/>
        <v>4</v>
      </c>
      <c r="D195" s="21">
        <f t="shared" si="27"/>
        <v>4</v>
      </c>
      <c r="E195" s="21">
        <f t="shared" si="28"/>
        <v>5</v>
      </c>
      <c r="F195" s="21">
        <f t="shared" si="28"/>
        <v>5</v>
      </c>
      <c r="G195" s="21">
        <v>1</v>
      </c>
      <c r="H195" s="21">
        <f t="shared" si="22"/>
        <v>7</v>
      </c>
      <c r="I195" s="21">
        <f t="shared" si="23"/>
        <v>5</v>
      </c>
      <c r="J195" s="21">
        <f t="shared" si="29"/>
        <v>4</v>
      </c>
      <c r="K195" s="21">
        <f t="shared" si="29"/>
        <v>4</v>
      </c>
      <c r="L195" s="21">
        <f t="shared" si="30"/>
        <v>5</v>
      </c>
      <c r="M195" s="21">
        <f t="shared" si="30"/>
        <v>5</v>
      </c>
      <c r="N195" s="21">
        <v>1</v>
      </c>
      <c r="O195" s="21">
        <v>1</v>
      </c>
      <c r="P195" s="21">
        <v>1</v>
      </c>
      <c r="Q195" s="21">
        <f t="shared" si="31"/>
        <v>4</v>
      </c>
      <c r="R195" s="21">
        <f t="shared" si="31"/>
        <v>4</v>
      </c>
      <c r="S195">
        <v>85.690627506800993</v>
      </c>
    </row>
    <row r="196" spans="1:19" x14ac:dyDescent="0.25">
      <c r="A196">
        <v>193</v>
      </c>
      <c r="B196" t="s">
        <v>193</v>
      </c>
      <c r="C196" s="21">
        <f t="shared" si="27"/>
        <v>4</v>
      </c>
      <c r="D196" s="21">
        <f t="shared" si="27"/>
        <v>4</v>
      </c>
      <c r="E196" s="21">
        <f t="shared" si="28"/>
        <v>5</v>
      </c>
      <c r="F196" s="21">
        <f t="shared" si="28"/>
        <v>5</v>
      </c>
      <c r="G196" s="21">
        <v>1</v>
      </c>
      <c r="H196" s="21">
        <f t="shared" si="22"/>
        <v>7</v>
      </c>
      <c r="I196" s="21">
        <f t="shared" si="23"/>
        <v>5</v>
      </c>
      <c r="J196" s="21">
        <f t="shared" si="29"/>
        <v>4</v>
      </c>
      <c r="K196" s="21">
        <f t="shared" si="29"/>
        <v>4</v>
      </c>
      <c r="L196" s="21">
        <f t="shared" si="30"/>
        <v>5</v>
      </c>
      <c r="M196" s="21">
        <f t="shared" si="30"/>
        <v>5</v>
      </c>
      <c r="N196" s="21">
        <v>1</v>
      </c>
      <c r="O196" s="21">
        <v>1</v>
      </c>
      <c r="P196" s="21">
        <v>1</v>
      </c>
      <c r="Q196" s="21">
        <f t="shared" si="31"/>
        <v>4</v>
      </c>
      <c r="R196" s="21">
        <f t="shared" si="31"/>
        <v>4</v>
      </c>
      <c r="S196">
        <v>77.165400926456797</v>
      </c>
    </row>
    <row r="197" spans="1:19" x14ac:dyDescent="0.25">
      <c r="A197">
        <v>194</v>
      </c>
      <c r="B197" t="s">
        <v>194</v>
      </c>
      <c r="C197" s="21">
        <f t="shared" ref="C197:D228" si="32">(ROUND((($S197+0)/30.4),0)+1)</f>
        <v>4</v>
      </c>
      <c r="D197" s="21">
        <f t="shared" si="32"/>
        <v>4</v>
      </c>
      <c r="E197" s="21">
        <f t="shared" ref="E197:F228" si="33">(ROUND((($S197+30)/30.4),0)+1)</f>
        <v>5</v>
      </c>
      <c r="F197" s="21">
        <f t="shared" si="33"/>
        <v>5</v>
      </c>
      <c r="G197" s="21">
        <v>1</v>
      </c>
      <c r="H197" s="21">
        <f t="shared" ref="H197:H257" si="34">(ROUND((($S197+30)/30.4),0)+3)</f>
        <v>7</v>
      </c>
      <c r="I197" s="21">
        <f t="shared" ref="I197:I257" si="35">(ROUND((($S197+30)/30.4),0)+1)</f>
        <v>5</v>
      </c>
      <c r="J197" s="21">
        <f t="shared" ref="J197:K228" si="36">(ROUND((($S197+14)/30.4),0)+1)</f>
        <v>4</v>
      </c>
      <c r="K197" s="21">
        <f t="shared" si="36"/>
        <v>4</v>
      </c>
      <c r="L197" s="21">
        <f t="shared" ref="L197:M228" si="37">(ROUND((($S197+30)/30.4),0)+1)</f>
        <v>5</v>
      </c>
      <c r="M197" s="21">
        <f t="shared" si="37"/>
        <v>5</v>
      </c>
      <c r="N197" s="21">
        <v>1</v>
      </c>
      <c r="O197" s="21">
        <v>1</v>
      </c>
      <c r="P197" s="21">
        <v>1</v>
      </c>
      <c r="Q197" s="21">
        <f t="shared" ref="Q197:R228" si="38">(ROUND((($S197+14)/30.4),0)+1)</f>
        <v>4</v>
      </c>
      <c r="R197" s="21">
        <f t="shared" si="38"/>
        <v>4</v>
      </c>
      <c r="S197">
        <v>78.327015407501705</v>
      </c>
    </row>
    <row r="198" spans="1:19" x14ac:dyDescent="0.25">
      <c r="A198">
        <v>195</v>
      </c>
      <c r="B198" t="s">
        <v>195</v>
      </c>
      <c r="C198" s="21">
        <f t="shared" si="32"/>
        <v>4</v>
      </c>
      <c r="D198" s="21">
        <f t="shared" si="32"/>
        <v>4</v>
      </c>
      <c r="E198" s="21">
        <f t="shared" si="33"/>
        <v>5</v>
      </c>
      <c r="F198" s="21">
        <f t="shared" si="33"/>
        <v>5</v>
      </c>
      <c r="G198" s="21">
        <v>1</v>
      </c>
      <c r="H198" s="21">
        <f t="shared" si="34"/>
        <v>7</v>
      </c>
      <c r="I198" s="21">
        <f t="shared" si="35"/>
        <v>5</v>
      </c>
      <c r="J198" s="21">
        <f t="shared" si="36"/>
        <v>5</v>
      </c>
      <c r="K198" s="21">
        <f t="shared" si="36"/>
        <v>5</v>
      </c>
      <c r="L198" s="21">
        <f t="shared" si="37"/>
        <v>5</v>
      </c>
      <c r="M198" s="21">
        <f t="shared" si="37"/>
        <v>5</v>
      </c>
      <c r="N198" s="21">
        <v>1</v>
      </c>
      <c r="O198" s="21">
        <v>1</v>
      </c>
      <c r="P198" s="21">
        <v>1</v>
      </c>
      <c r="Q198" s="21">
        <f t="shared" si="38"/>
        <v>5</v>
      </c>
      <c r="R198" s="21">
        <f t="shared" si="38"/>
        <v>5</v>
      </c>
      <c r="S198">
        <v>97.204112314154997</v>
      </c>
    </row>
    <row r="199" spans="1:19" x14ac:dyDescent="0.25">
      <c r="A199">
        <v>196</v>
      </c>
      <c r="B199" t="s">
        <v>196</v>
      </c>
      <c r="C199" s="21">
        <f t="shared" si="32"/>
        <v>2</v>
      </c>
      <c r="D199" s="21">
        <f t="shared" si="32"/>
        <v>2</v>
      </c>
      <c r="E199" s="21">
        <f t="shared" si="33"/>
        <v>3</v>
      </c>
      <c r="F199" s="21">
        <f t="shared" si="33"/>
        <v>3</v>
      </c>
      <c r="G199" s="21">
        <v>1</v>
      </c>
      <c r="H199" s="21">
        <f t="shared" si="34"/>
        <v>5</v>
      </c>
      <c r="I199" s="21">
        <f t="shared" si="35"/>
        <v>3</v>
      </c>
      <c r="J199" s="21">
        <f t="shared" si="36"/>
        <v>3</v>
      </c>
      <c r="K199" s="21">
        <f t="shared" si="36"/>
        <v>3</v>
      </c>
      <c r="L199" s="21">
        <f t="shared" si="37"/>
        <v>3</v>
      </c>
      <c r="M199" s="21">
        <f t="shared" si="37"/>
        <v>3</v>
      </c>
      <c r="N199" s="21">
        <v>1</v>
      </c>
      <c r="O199" s="21">
        <v>1</v>
      </c>
      <c r="P199" s="21">
        <v>1</v>
      </c>
      <c r="Q199" s="21">
        <f t="shared" si="38"/>
        <v>3</v>
      </c>
      <c r="R199" s="21">
        <f t="shared" si="38"/>
        <v>3</v>
      </c>
      <c r="S199">
        <v>38.2530173416976</v>
      </c>
    </row>
    <row r="200" spans="1:19" x14ac:dyDescent="0.25">
      <c r="A200">
        <v>197</v>
      </c>
      <c r="B200" t="s">
        <v>197</v>
      </c>
      <c r="C200" s="21">
        <f t="shared" si="32"/>
        <v>4</v>
      </c>
      <c r="D200" s="21">
        <f t="shared" si="32"/>
        <v>4</v>
      </c>
      <c r="E200" s="21">
        <f t="shared" si="33"/>
        <v>5</v>
      </c>
      <c r="F200" s="21">
        <f t="shared" si="33"/>
        <v>5</v>
      </c>
      <c r="G200" s="21">
        <v>1</v>
      </c>
      <c r="H200" s="21">
        <f t="shared" si="34"/>
        <v>7</v>
      </c>
      <c r="I200" s="21">
        <f t="shared" si="35"/>
        <v>5</v>
      </c>
      <c r="J200" s="21">
        <f t="shared" si="36"/>
        <v>5</v>
      </c>
      <c r="K200" s="21">
        <f t="shared" si="36"/>
        <v>5</v>
      </c>
      <c r="L200" s="21">
        <f t="shared" si="37"/>
        <v>5</v>
      </c>
      <c r="M200" s="21">
        <f t="shared" si="37"/>
        <v>5</v>
      </c>
      <c r="N200" s="21">
        <v>1</v>
      </c>
      <c r="O200" s="21">
        <v>1</v>
      </c>
      <c r="P200" s="21">
        <v>1</v>
      </c>
      <c r="Q200" s="21">
        <f t="shared" si="38"/>
        <v>5</v>
      </c>
      <c r="R200" s="21">
        <f t="shared" si="38"/>
        <v>5</v>
      </c>
      <c r="S200">
        <v>105.464074249267</v>
      </c>
    </row>
    <row r="201" spans="1:19" x14ac:dyDescent="0.25">
      <c r="A201">
        <v>198</v>
      </c>
      <c r="B201" t="s">
        <v>198</v>
      </c>
      <c r="C201" s="21">
        <f t="shared" si="32"/>
        <v>3</v>
      </c>
      <c r="D201" s="21">
        <f t="shared" si="32"/>
        <v>3</v>
      </c>
      <c r="E201" s="21">
        <f t="shared" si="33"/>
        <v>4</v>
      </c>
      <c r="F201" s="21">
        <f t="shared" si="33"/>
        <v>4</v>
      </c>
      <c r="G201" s="21">
        <v>1</v>
      </c>
      <c r="H201" s="21">
        <f t="shared" si="34"/>
        <v>6</v>
      </c>
      <c r="I201" s="21">
        <f t="shared" si="35"/>
        <v>4</v>
      </c>
      <c r="J201" s="21">
        <f t="shared" si="36"/>
        <v>4</v>
      </c>
      <c r="K201" s="21">
        <f t="shared" si="36"/>
        <v>4</v>
      </c>
      <c r="L201" s="21">
        <f t="shared" si="37"/>
        <v>4</v>
      </c>
      <c r="M201" s="21">
        <f t="shared" si="37"/>
        <v>4</v>
      </c>
      <c r="N201" s="21">
        <v>1</v>
      </c>
      <c r="O201" s="21">
        <v>1</v>
      </c>
      <c r="P201" s="21">
        <v>1</v>
      </c>
      <c r="Q201" s="21">
        <f t="shared" si="38"/>
        <v>4</v>
      </c>
      <c r="R201" s="21">
        <f t="shared" si="38"/>
        <v>4</v>
      </c>
      <c r="S201">
        <v>62.153064308166499</v>
      </c>
    </row>
    <row r="202" spans="1:19" x14ac:dyDescent="0.25">
      <c r="A202">
        <v>199</v>
      </c>
      <c r="B202" t="s">
        <v>199</v>
      </c>
      <c r="C202" s="21">
        <f t="shared" si="32"/>
        <v>3</v>
      </c>
      <c r="D202" s="21">
        <f t="shared" si="32"/>
        <v>3</v>
      </c>
      <c r="E202" s="21">
        <f t="shared" si="33"/>
        <v>4</v>
      </c>
      <c r="F202" s="21">
        <f t="shared" si="33"/>
        <v>4</v>
      </c>
      <c r="G202" s="21">
        <v>1</v>
      </c>
      <c r="H202" s="21">
        <f t="shared" si="34"/>
        <v>6</v>
      </c>
      <c r="I202" s="21">
        <f t="shared" si="35"/>
        <v>4</v>
      </c>
      <c r="J202" s="21">
        <f t="shared" si="36"/>
        <v>4</v>
      </c>
      <c r="K202" s="21">
        <f t="shared" si="36"/>
        <v>4</v>
      </c>
      <c r="L202" s="21">
        <f t="shared" si="37"/>
        <v>4</v>
      </c>
      <c r="M202" s="21">
        <f t="shared" si="37"/>
        <v>4</v>
      </c>
      <c r="N202" s="21">
        <v>1</v>
      </c>
      <c r="O202" s="21">
        <v>1</v>
      </c>
      <c r="P202" s="21">
        <v>1</v>
      </c>
      <c r="Q202" s="21">
        <f t="shared" si="38"/>
        <v>4</v>
      </c>
      <c r="R202" s="21">
        <f t="shared" si="38"/>
        <v>4</v>
      </c>
      <c r="S202">
        <v>74.195616531371996</v>
      </c>
    </row>
    <row r="203" spans="1:19" x14ac:dyDescent="0.25">
      <c r="A203">
        <v>200</v>
      </c>
      <c r="B203" t="s">
        <v>200</v>
      </c>
      <c r="C203" s="21">
        <f t="shared" si="32"/>
        <v>4</v>
      </c>
      <c r="D203" s="21">
        <f t="shared" si="32"/>
        <v>4</v>
      </c>
      <c r="E203" s="21">
        <f t="shared" si="33"/>
        <v>5</v>
      </c>
      <c r="F203" s="21">
        <f t="shared" si="33"/>
        <v>5</v>
      </c>
      <c r="G203" s="21">
        <v>1</v>
      </c>
      <c r="H203" s="21">
        <f t="shared" si="34"/>
        <v>7</v>
      </c>
      <c r="I203" s="21">
        <f t="shared" si="35"/>
        <v>5</v>
      </c>
      <c r="J203" s="21">
        <f t="shared" si="36"/>
        <v>4</v>
      </c>
      <c r="K203" s="21">
        <f t="shared" si="36"/>
        <v>4</v>
      </c>
      <c r="L203" s="21">
        <f t="shared" si="37"/>
        <v>5</v>
      </c>
      <c r="M203" s="21">
        <f t="shared" si="37"/>
        <v>5</v>
      </c>
      <c r="N203" s="21">
        <v>1</v>
      </c>
      <c r="O203" s="21">
        <v>1</v>
      </c>
      <c r="P203" s="21">
        <v>1</v>
      </c>
      <c r="Q203" s="21">
        <f t="shared" si="38"/>
        <v>4</v>
      </c>
      <c r="R203" s="21">
        <f t="shared" si="38"/>
        <v>4</v>
      </c>
      <c r="S203">
        <v>89.225524266560797</v>
      </c>
    </row>
    <row r="204" spans="1:19" x14ac:dyDescent="0.25">
      <c r="A204">
        <v>201</v>
      </c>
      <c r="B204" t="s">
        <v>201</v>
      </c>
      <c r="C204" s="21">
        <f t="shared" si="32"/>
        <v>3</v>
      </c>
      <c r="D204" s="21">
        <f t="shared" si="32"/>
        <v>3</v>
      </c>
      <c r="E204" s="21">
        <f t="shared" si="33"/>
        <v>4</v>
      </c>
      <c r="F204" s="21">
        <f t="shared" si="33"/>
        <v>4</v>
      </c>
      <c r="G204" s="21">
        <v>1</v>
      </c>
      <c r="H204" s="21">
        <f t="shared" si="34"/>
        <v>6</v>
      </c>
      <c r="I204" s="21">
        <f t="shared" si="35"/>
        <v>4</v>
      </c>
      <c r="J204" s="21">
        <f t="shared" si="36"/>
        <v>4</v>
      </c>
      <c r="K204" s="21">
        <f t="shared" si="36"/>
        <v>4</v>
      </c>
      <c r="L204" s="21">
        <f t="shared" si="37"/>
        <v>4</v>
      </c>
      <c r="M204" s="21">
        <f t="shared" si="37"/>
        <v>4</v>
      </c>
      <c r="N204" s="21">
        <v>1</v>
      </c>
      <c r="O204" s="21">
        <v>1</v>
      </c>
      <c r="P204" s="21">
        <v>1</v>
      </c>
      <c r="Q204" s="21">
        <f t="shared" si="38"/>
        <v>4</v>
      </c>
      <c r="R204" s="21">
        <f t="shared" si="38"/>
        <v>4</v>
      </c>
      <c r="S204">
        <v>71.598606634577393</v>
      </c>
    </row>
    <row r="205" spans="1:19" x14ac:dyDescent="0.25">
      <c r="A205">
        <v>202</v>
      </c>
      <c r="B205" t="s">
        <v>202</v>
      </c>
      <c r="C205" s="21">
        <f t="shared" si="32"/>
        <v>3</v>
      </c>
      <c r="D205" s="21">
        <f t="shared" si="32"/>
        <v>3</v>
      </c>
      <c r="E205" s="21">
        <f t="shared" si="33"/>
        <v>4</v>
      </c>
      <c r="F205" s="21">
        <f t="shared" si="33"/>
        <v>4</v>
      </c>
      <c r="G205" s="21">
        <v>1</v>
      </c>
      <c r="H205" s="21">
        <f t="shared" si="34"/>
        <v>6</v>
      </c>
      <c r="I205" s="21">
        <f t="shared" si="35"/>
        <v>4</v>
      </c>
      <c r="J205" s="21">
        <f t="shared" si="36"/>
        <v>4</v>
      </c>
      <c r="K205" s="21">
        <f t="shared" si="36"/>
        <v>4</v>
      </c>
      <c r="L205" s="21">
        <f t="shared" si="37"/>
        <v>4</v>
      </c>
      <c r="M205" s="21">
        <f t="shared" si="37"/>
        <v>4</v>
      </c>
      <c r="N205" s="21">
        <v>1</v>
      </c>
      <c r="O205" s="21">
        <v>1</v>
      </c>
      <c r="P205" s="21">
        <v>1</v>
      </c>
      <c r="Q205" s="21">
        <f t="shared" si="38"/>
        <v>4</v>
      </c>
      <c r="R205" s="21">
        <f t="shared" si="38"/>
        <v>4</v>
      </c>
      <c r="S205">
        <v>64.887653238633007</v>
      </c>
    </row>
    <row r="206" spans="1:19" x14ac:dyDescent="0.25">
      <c r="A206">
        <v>203</v>
      </c>
      <c r="B206" t="s">
        <v>203</v>
      </c>
      <c r="C206" s="21">
        <f t="shared" si="32"/>
        <v>3</v>
      </c>
      <c r="D206" s="21">
        <f t="shared" si="32"/>
        <v>3</v>
      </c>
      <c r="E206" s="21">
        <f t="shared" si="33"/>
        <v>4</v>
      </c>
      <c r="F206" s="21">
        <f t="shared" si="33"/>
        <v>4</v>
      </c>
      <c r="G206" s="21">
        <v>1</v>
      </c>
      <c r="H206" s="21">
        <f t="shared" si="34"/>
        <v>6</v>
      </c>
      <c r="I206" s="21">
        <f t="shared" si="35"/>
        <v>4</v>
      </c>
      <c r="J206" s="21">
        <f t="shared" si="36"/>
        <v>4</v>
      </c>
      <c r="K206" s="21">
        <f t="shared" si="36"/>
        <v>4</v>
      </c>
      <c r="L206" s="21">
        <f t="shared" si="37"/>
        <v>4</v>
      </c>
      <c r="M206" s="21">
        <f t="shared" si="37"/>
        <v>4</v>
      </c>
      <c r="N206" s="21">
        <v>1</v>
      </c>
      <c r="O206" s="21">
        <v>1</v>
      </c>
      <c r="P206" s="21">
        <v>1</v>
      </c>
      <c r="Q206" s="21">
        <f t="shared" si="38"/>
        <v>4</v>
      </c>
      <c r="R206" s="21">
        <f t="shared" si="38"/>
        <v>4</v>
      </c>
      <c r="S206">
        <v>65.700687520644195</v>
      </c>
    </row>
    <row r="207" spans="1:19" x14ac:dyDescent="0.25">
      <c r="A207">
        <v>204</v>
      </c>
      <c r="B207" t="s">
        <v>204</v>
      </c>
      <c r="C207" s="21">
        <f t="shared" si="32"/>
        <v>3</v>
      </c>
      <c r="D207" s="21">
        <f t="shared" si="32"/>
        <v>3</v>
      </c>
      <c r="E207" s="21">
        <f t="shared" si="33"/>
        <v>4</v>
      </c>
      <c r="F207" s="21">
        <f t="shared" si="33"/>
        <v>4</v>
      </c>
      <c r="G207" s="21">
        <v>1</v>
      </c>
      <c r="H207" s="21">
        <f t="shared" si="34"/>
        <v>6</v>
      </c>
      <c r="I207" s="21">
        <f t="shared" si="35"/>
        <v>4</v>
      </c>
      <c r="J207" s="21">
        <f t="shared" si="36"/>
        <v>3</v>
      </c>
      <c r="K207" s="21">
        <f t="shared" si="36"/>
        <v>3</v>
      </c>
      <c r="L207" s="21">
        <f t="shared" si="37"/>
        <v>4</v>
      </c>
      <c r="M207" s="21">
        <f t="shared" si="37"/>
        <v>4</v>
      </c>
      <c r="N207" s="21">
        <v>1</v>
      </c>
      <c r="O207" s="21">
        <v>1</v>
      </c>
      <c r="P207" s="21">
        <v>1</v>
      </c>
      <c r="Q207" s="21">
        <f t="shared" si="38"/>
        <v>3</v>
      </c>
      <c r="R207" s="21">
        <f t="shared" si="38"/>
        <v>3</v>
      </c>
      <c r="S207">
        <v>55.977174523758499</v>
      </c>
    </row>
    <row r="208" spans="1:19" x14ac:dyDescent="0.25">
      <c r="A208">
        <v>205</v>
      </c>
      <c r="B208" t="s">
        <v>205</v>
      </c>
      <c r="C208" s="21">
        <f t="shared" si="32"/>
        <v>2</v>
      </c>
      <c r="D208" s="21">
        <f t="shared" si="32"/>
        <v>2</v>
      </c>
      <c r="E208" s="21">
        <f t="shared" si="33"/>
        <v>3</v>
      </c>
      <c r="F208" s="21">
        <f t="shared" si="33"/>
        <v>3</v>
      </c>
      <c r="G208" s="21">
        <v>1</v>
      </c>
      <c r="H208" s="21">
        <f t="shared" si="34"/>
        <v>5</v>
      </c>
      <c r="I208" s="21">
        <f t="shared" si="35"/>
        <v>3</v>
      </c>
      <c r="J208" s="21">
        <f t="shared" si="36"/>
        <v>3</v>
      </c>
      <c r="K208" s="21">
        <f t="shared" si="36"/>
        <v>3</v>
      </c>
      <c r="L208" s="21">
        <f t="shared" si="37"/>
        <v>3</v>
      </c>
      <c r="M208" s="21">
        <f t="shared" si="37"/>
        <v>3</v>
      </c>
      <c r="N208" s="21">
        <v>1</v>
      </c>
      <c r="O208" s="21">
        <v>1</v>
      </c>
      <c r="P208" s="21">
        <v>1</v>
      </c>
      <c r="Q208" s="21">
        <f t="shared" si="38"/>
        <v>3</v>
      </c>
      <c r="R208" s="21">
        <f t="shared" si="38"/>
        <v>3</v>
      </c>
      <c r="S208">
        <v>34.849210521842799</v>
      </c>
    </row>
    <row r="209" spans="1:19" x14ac:dyDescent="0.25">
      <c r="A209">
        <v>206</v>
      </c>
      <c r="B209" t="s">
        <v>206</v>
      </c>
      <c r="C209" s="21">
        <f t="shared" si="32"/>
        <v>4</v>
      </c>
      <c r="D209" s="21">
        <f t="shared" si="32"/>
        <v>4</v>
      </c>
      <c r="E209" s="21">
        <f t="shared" si="33"/>
        <v>5</v>
      </c>
      <c r="F209" s="21">
        <f t="shared" si="33"/>
        <v>5</v>
      </c>
      <c r="G209" s="21">
        <v>1</v>
      </c>
      <c r="H209" s="21">
        <f t="shared" si="34"/>
        <v>7</v>
      </c>
      <c r="I209" s="21">
        <f t="shared" si="35"/>
        <v>5</v>
      </c>
      <c r="J209" s="21">
        <f t="shared" si="36"/>
        <v>4</v>
      </c>
      <c r="K209" s="21">
        <f t="shared" si="36"/>
        <v>4</v>
      </c>
      <c r="L209" s="21">
        <f t="shared" si="37"/>
        <v>5</v>
      </c>
      <c r="M209" s="21">
        <f t="shared" si="37"/>
        <v>5</v>
      </c>
      <c r="N209" s="21">
        <v>1</v>
      </c>
      <c r="O209" s="21">
        <v>1</v>
      </c>
      <c r="P209" s="21">
        <v>1</v>
      </c>
      <c r="Q209" s="21">
        <f t="shared" si="38"/>
        <v>4</v>
      </c>
      <c r="R209" s="21">
        <f t="shared" si="38"/>
        <v>4</v>
      </c>
      <c r="S209">
        <v>81.457193481445302</v>
      </c>
    </row>
    <row r="210" spans="1:19" x14ac:dyDescent="0.25">
      <c r="A210">
        <v>207</v>
      </c>
      <c r="B210" t="s">
        <v>207</v>
      </c>
      <c r="C210" s="21">
        <f t="shared" si="32"/>
        <v>4</v>
      </c>
      <c r="D210" s="21">
        <f t="shared" si="32"/>
        <v>4</v>
      </c>
      <c r="E210" s="21">
        <f t="shared" si="33"/>
        <v>5</v>
      </c>
      <c r="F210" s="21">
        <f t="shared" si="33"/>
        <v>5</v>
      </c>
      <c r="G210" s="21">
        <v>1</v>
      </c>
      <c r="H210" s="21">
        <f t="shared" si="34"/>
        <v>7</v>
      </c>
      <c r="I210" s="21">
        <f t="shared" si="35"/>
        <v>5</v>
      </c>
      <c r="J210" s="21">
        <f t="shared" si="36"/>
        <v>4</v>
      </c>
      <c r="K210" s="21">
        <f t="shared" si="36"/>
        <v>4</v>
      </c>
      <c r="L210" s="21">
        <f t="shared" si="37"/>
        <v>5</v>
      </c>
      <c r="M210" s="21">
        <f t="shared" si="37"/>
        <v>5</v>
      </c>
      <c r="N210" s="21">
        <v>1</v>
      </c>
      <c r="O210" s="21">
        <v>1</v>
      </c>
      <c r="P210" s="21">
        <v>1</v>
      </c>
      <c r="Q210" s="21">
        <f t="shared" si="38"/>
        <v>4</v>
      </c>
      <c r="R210" s="21">
        <f t="shared" si="38"/>
        <v>4</v>
      </c>
      <c r="S210">
        <v>88.637491463056506</v>
      </c>
    </row>
    <row r="211" spans="1:19" x14ac:dyDescent="0.25">
      <c r="A211">
        <v>208</v>
      </c>
      <c r="B211" t="s">
        <v>208</v>
      </c>
      <c r="C211" s="21">
        <f t="shared" si="32"/>
        <v>4</v>
      </c>
      <c r="D211" s="21">
        <f t="shared" si="32"/>
        <v>4</v>
      </c>
      <c r="E211" s="21">
        <f t="shared" si="33"/>
        <v>5</v>
      </c>
      <c r="F211" s="21">
        <f t="shared" si="33"/>
        <v>5</v>
      </c>
      <c r="G211" s="21">
        <v>1</v>
      </c>
      <c r="H211" s="21">
        <f t="shared" si="34"/>
        <v>7</v>
      </c>
      <c r="I211" s="21">
        <f t="shared" si="35"/>
        <v>5</v>
      </c>
      <c r="J211" s="21">
        <f t="shared" si="36"/>
        <v>4</v>
      </c>
      <c r="K211" s="21">
        <f t="shared" si="36"/>
        <v>4</v>
      </c>
      <c r="L211" s="21">
        <f t="shared" si="37"/>
        <v>5</v>
      </c>
      <c r="M211" s="21">
        <f t="shared" si="37"/>
        <v>5</v>
      </c>
      <c r="N211" s="21">
        <v>1</v>
      </c>
      <c r="O211" s="21">
        <v>1</v>
      </c>
      <c r="P211" s="21">
        <v>1</v>
      </c>
      <c r="Q211" s="21">
        <f t="shared" si="38"/>
        <v>4</v>
      </c>
      <c r="R211" s="21">
        <f t="shared" si="38"/>
        <v>4</v>
      </c>
      <c r="S211">
        <v>89.119265677712207</v>
      </c>
    </row>
    <row r="212" spans="1:19" x14ac:dyDescent="0.25">
      <c r="A212">
        <v>209</v>
      </c>
      <c r="B212" t="s">
        <v>209</v>
      </c>
      <c r="C212" s="21">
        <f t="shared" si="32"/>
        <v>4</v>
      </c>
      <c r="D212" s="21">
        <f t="shared" si="32"/>
        <v>4</v>
      </c>
      <c r="E212" s="21">
        <f t="shared" si="33"/>
        <v>5</v>
      </c>
      <c r="F212" s="21">
        <f t="shared" si="33"/>
        <v>5</v>
      </c>
      <c r="G212" s="21">
        <v>1</v>
      </c>
      <c r="H212" s="21">
        <f t="shared" si="34"/>
        <v>7</v>
      </c>
      <c r="I212" s="21">
        <f t="shared" si="35"/>
        <v>5</v>
      </c>
      <c r="J212" s="21">
        <f t="shared" si="36"/>
        <v>4</v>
      </c>
      <c r="K212" s="21">
        <f t="shared" si="36"/>
        <v>4</v>
      </c>
      <c r="L212" s="21">
        <f t="shared" si="37"/>
        <v>5</v>
      </c>
      <c r="M212" s="21">
        <f t="shared" si="37"/>
        <v>5</v>
      </c>
      <c r="N212" s="21">
        <v>1</v>
      </c>
      <c r="O212" s="21">
        <v>1</v>
      </c>
      <c r="P212" s="21">
        <v>1</v>
      </c>
      <c r="Q212" s="21">
        <f t="shared" si="38"/>
        <v>4</v>
      </c>
      <c r="R212" s="21">
        <f t="shared" si="38"/>
        <v>4</v>
      </c>
      <c r="S212">
        <v>84.605800555302494</v>
      </c>
    </row>
    <row r="213" spans="1:19" x14ac:dyDescent="0.25">
      <c r="A213">
        <v>210</v>
      </c>
      <c r="B213" t="s">
        <v>210</v>
      </c>
      <c r="C213" s="21">
        <f t="shared" si="32"/>
        <v>3</v>
      </c>
      <c r="D213" s="21">
        <f t="shared" si="32"/>
        <v>3</v>
      </c>
      <c r="E213" s="21">
        <f t="shared" si="33"/>
        <v>4</v>
      </c>
      <c r="F213" s="21">
        <f t="shared" si="33"/>
        <v>4</v>
      </c>
      <c r="G213" s="21">
        <v>1</v>
      </c>
      <c r="H213" s="21">
        <f t="shared" si="34"/>
        <v>6</v>
      </c>
      <c r="I213" s="21">
        <f t="shared" si="35"/>
        <v>4</v>
      </c>
      <c r="J213" s="21">
        <f t="shared" si="36"/>
        <v>4</v>
      </c>
      <c r="K213" s="21">
        <f t="shared" si="36"/>
        <v>4</v>
      </c>
      <c r="L213" s="21">
        <f t="shared" si="37"/>
        <v>4</v>
      </c>
      <c r="M213" s="21">
        <f t="shared" si="37"/>
        <v>4</v>
      </c>
      <c r="N213" s="21">
        <v>1</v>
      </c>
      <c r="O213" s="21">
        <v>1</v>
      </c>
      <c r="P213" s="21">
        <v>1</v>
      </c>
      <c r="Q213" s="21">
        <f t="shared" si="38"/>
        <v>4</v>
      </c>
      <c r="R213" s="21">
        <f t="shared" si="38"/>
        <v>4</v>
      </c>
      <c r="S213">
        <v>69.188705444335895</v>
      </c>
    </row>
    <row r="214" spans="1:19" x14ac:dyDescent="0.25">
      <c r="A214">
        <v>211</v>
      </c>
      <c r="B214" t="s">
        <v>211</v>
      </c>
      <c r="C214" s="21">
        <f t="shared" si="32"/>
        <v>5</v>
      </c>
      <c r="D214" s="21">
        <f t="shared" si="32"/>
        <v>5</v>
      </c>
      <c r="E214" s="21">
        <f t="shared" si="33"/>
        <v>6</v>
      </c>
      <c r="F214" s="21">
        <f t="shared" si="33"/>
        <v>6</v>
      </c>
      <c r="G214" s="21">
        <v>1</v>
      </c>
      <c r="H214" s="21">
        <f t="shared" si="34"/>
        <v>8</v>
      </c>
      <c r="I214" s="21">
        <f t="shared" si="35"/>
        <v>6</v>
      </c>
      <c r="J214" s="21">
        <f t="shared" si="36"/>
        <v>5</v>
      </c>
      <c r="K214" s="21">
        <f t="shared" si="36"/>
        <v>5</v>
      </c>
      <c r="L214" s="21">
        <f t="shared" si="37"/>
        <v>6</v>
      </c>
      <c r="M214" s="21">
        <f t="shared" si="37"/>
        <v>6</v>
      </c>
      <c r="N214" s="21">
        <v>1</v>
      </c>
      <c r="O214" s="21">
        <v>1</v>
      </c>
      <c r="P214" s="21">
        <v>1</v>
      </c>
      <c r="Q214" s="21">
        <f t="shared" si="38"/>
        <v>5</v>
      </c>
      <c r="R214" s="21">
        <f t="shared" si="38"/>
        <v>5</v>
      </c>
      <c r="S214">
        <v>110.654042896471</v>
      </c>
    </row>
    <row r="215" spans="1:19" x14ac:dyDescent="0.25">
      <c r="A215">
        <v>212</v>
      </c>
      <c r="B215" t="s">
        <v>212</v>
      </c>
      <c r="C215" s="21">
        <f t="shared" si="32"/>
        <v>3</v>
      </c>
      <c r="D215" s="21">
        <f t="shared" si="32"/>
        <v>3</v>
      </c>
      <c r="E215" s="21">
        <f t="shared" si="33"/>
        <v>4</v>
      </c>
      <c r="F215" s="21">
        <f t="shared" si="33"/>
        <v>4</v>
      </c>
      <c r="G215" s="21">
        <v>1</v>
      </c>
      <c r="H215" s="21">
        <f t="shared" si="34"/>
        <v>6</v>
      </c>
      <c r="I215" s="21">
        <f t="shared" si="35"/>
        <v>4</v>
      </c>
      <c r="J215" s="21">
        <f t="shared" si="36"/>
        <v>4</v>
      </c>
      <c r="K215" s="21">
        <f t="shared" si="36"/>
        <v>4</v>
      </c>
      <c r="L215" s="21">
        <f t="shared" si="37"/>
        <v>4</v>
      </c>
      <c r="M215" s="21">
        <f t="shared" si="37"/>
        <v>4</v>
      </c>
      <c r="N215" s="21">
        <v>1</v>
      </c>
      <c r="O215" s="21">
        <v>1</v>
      </c>
      <c r="P215" s="21">
        <v>1</v>
      </c>
      <c r="Q215" s="21">
        <f t="shared" si="38"/>
        <v>4</v>
      </c>
      <c r="R215" s="21">
        <f t="shared" si="38"/>
        <v>4</v>
      </c>
      <c r="S215">
        <v>71.654068064466699</v>
      </c>
    </row>
    <row r="216" spans="1:19" x14ac:dyDescent="0.25">
      <c r="A216">
        <v>213</v>
      </c>
      <c r="B216" t="s">
        <v>213</v>
      </c>
      <c r="C216" s="21">
        <f t="shared" si="32"/>
        <v>3</v>
      </c>
      <c r="D216" s="21">
        <f t="shared" si="32"/>
        <v>3</v>
      </c>
      <c r="E216" s="21">
        <f t="shared" si="33"/>
        <v>4</v>
      </c>
      <c r="F216" s="21">
        <f t="shared" si="33"/>
        <v>4</v>
      </c>
      <c r="G216" s="21">
        <v>1</v>
      </c>
      <c r="H216" s="21">
        <f t="shared" si="34"/>
        <v>6</v>
      </c>
      <c r="I216" s="21">
        <f t="shared" si="35"/>
        <v>4</v>
      </c>
      <c r="J216" s="21">
        <f t="shared" si="36"/>
        <v>4</v>
      </c>
      <c r="K216" s="21">
        <f t="shared" si="36"/>
        <v>4</v>
      </c>
      <c r="L216" s="21">
        <f t="shared" si="37"/>
        <v>4</v>
      </c>
      <c r="M216" s="21">
        <f t="shared" si="37"/>
        <v>4</v>
      </c>
      <c r="N216" s="21">
        <v>1</v>
      </c>
      <c r="O216" s="21">
        <v>1</v>
      </c>
      <c r="P216" s="21">
        <v>1</v>
      </c>
      <c r="Q216" s="21">
        <f t="shared" si="38"/>
        <v>4</v>
      </c>
      <c r="R216" s="21">
        <f t="shared" si="38"/>
        <v>4</v>
      </c>
      <c r="S216">
        <v>75.620570818583104</v>
      </c>
    </row>
    <row r="217" spans="1:19" x14ac:dyDescent="0.25">
      <c r="A217">
        <v>214</v>
      </c>
      <c r="B217" t="s">
        <v>214</v>
      </c>
      <c r="C217" s="21">
        <f t="shared" si="32"/>
        <v>2</v>
      </c>
      <c r="D217" s="21">
        <f t="shared" si="32"/>
        <v>2</v>
      </c>
      <c r="E217" s="21">
        <f t="shared" si="33"/>
        <v>3</v>
      </c>
      <c r="F217" s="21">
        <f t="shared" si="33"/>
        <v>3</v>
      </c>
      <c r="G217" s="21">
        <v>1</v>
      </c>
      <c r="H217" s="21">
        <f t="shared" si="34"/>
        <v>5</v>
      </c>
      <c r="I217" s="21">
        <f t="shared" si="35"/>
        <v>3</v>
      </c>
      <c r="J217" s="21">
        <f t="shared" si="36"/>
        <v>2</v>
      </c>
      <c r="K217" s="21">
        <f t="shared" si="36"/>
        <v>2</v>
      </c>
      <c r="L217" s="21">
        <f t="shared" si="37"/>
        <v>3</v>
      </c>
      <c r="M217" s="21">
        <f t="shared" si="37"/>
        <v>3</v>
      </c>
      <c r="N217" s="21">
        <v>1</v>
      </c>
      <c r="O217" s="21">
        <v>1</v>
      </c>
      <c r="P217" s="21">
        <v>1</v>
      </c>
      <c r="Q217" s="21">
        <f t="shared" si="38"/>
        <v>2</v>
      </c>
      <c r="R217" s="21">
        <f t="shared" si="38"/>
        <v>2</v>
      </c>
      <c r="S217">
        <v>26.621666259235798</v>
      </c>
    </row>
    <row r="218" spans="1:19" x14ac:dyDescent="0.25">
      <c r="A218">
        <v>215</v>
      </c>
      <c r="B218" t="s">
        <v>215</v>
      </c>
      <c r="C218" s="21">
        <f t="shared" si="32"/>
        <v>4</v>
      </c>
      <c r="D218" s="21">
        <f t="shared" si="32"/>
        <v>4</v>
      </c>
      <c r="E218" s="21">
        <f t="shared" si="33"/>
        <v>5</v>
      </c>
      <c r="F218" s="21">
        <f t="shared" si="33"/>
        <v>5</v>
      </c>
      <c r="G218" s="21">
        <v>1</v>
      </c>
      <c r="H218" s="21">
        <f t="shared" si="34"/>
        <v>7</v>
      </c>
      <c r="I218" s="21">
        <f t="shared" si="35"/>
        <v>5</v>
      </c>
      <c r="J218" s="21">
        <f t="shared" si="36"/>
        <v>4</v>
      </c>
      <c r="K218" s="21">
        <f t="shared" si="36"/>
        <v>4</v>
      </c>
      <c r="L218" s="21">
        <f t="shared" si="37"/>
        <v>5</v>
      </c>
      <c r="M218" s="21">
        <f t="shared" si="37"/>
        <v>5</v>
      </c>
      <c r="N218" s="21">
        <v>1</v>
      </c>
      <c r="O218" s="21">
        <v>1</v>
      </c>
      <c r="P218" s="21">
        <v>1</v>
      </c>
      <c r="Q218" s="21">
        <f t="shared" si="38"/>
        <v>4</v>
      </c>
      <c r="R218" s="21">
        <f t="shared" si="38"/>
        <v>4</v>
      </c>
      <c r="S218">
        <v>81.768344159396094</v>
      </c>
    </row>
    <row r="219" spans="1:19" x14ac:dyDescent="0.25">
      <c r="A219">
        <v>216</v>
      </c>
      <c r="B219" t="s">
        <v>216</v>
      </c>
      <c r="C219" s="21">
        <f t="shared" si="32"/>
        <v>4</v>
      </c>
      <c r="D219" s="21">
        <f t="shared" si="32"/>
        <v>4</v>
      </c>
      <c r="E219" s="21">
        <f t="shared" si="33"/>
        <v>5</v>
      </c>
      <c r="F219" s="21">
        <f t="shared" si="33"/>
        <v>5</v>
      </c>
      <c r="G219" s="21">
        <v>1</v>
      </c>
      <c r="H219" s="21">
        <f t="shared" si="34"/>
        <v>7</v>
      </c>
      <c r="I219" s="21">
        <f t="shared" si="35"/>
        <v>5</v>
      </c>
      <c r="J219" s="21">
        <f t="shared" si="36"/>
        <v>4</v>
      </c>
      <c r="K219" s="21">
        <f t="shared" si="36"/>
        <v>4</v>
      </c>
      <c r="L219" s="21">
        <f t="shared" si="37"/>
        <v>5</v>
      </c>
      <c r="M219" s="21">
        <f t="shared" si="37"/>
        <v>5</v>
      </c>
      <c r="N219" s="21">
        <v>1</v>
      </c>
      <c r="O219" s="21">
        <v>1</v>
      </c>
      <c r="P219" s="21">
        <v>1</v>
      </c>
      <c r="Q219" s="21">
        <f t="shared" si="38"/>
        <v>4</v>
      </c>
      <c r="R219" s="21">
        <f t="shared" si="38"/>
        <v>4</v>
      </c>
      <c r="S219">
        <v>88.683214643360202</v>
      </c>
    </row>
    <row r="220" spans="1:19" x14ac:dyDescent="0.25">
      <c r="A220">
        <v>217</v>
      </c>
      <c r="B220" t="s">
        <v>217</v>
      </c>
      <c r="C220" s="21">
        <f t="shared" si="32"/>
        <v>4</v>
      </c>
      <c r="D220" s="21">
        <f t="shared" si="32"/>
        <v>4</v>
      </c>
      <c r="E220" s="21">
        <f t="shared" si="33"/>
        <v>5</v>
      </c>
      <c r="F220" s="21">
        <f t="shared" si="33"/>
        <v>5</v>
      </c>
      <c r="G220" s="21">
        <v>1</v>
      </c>
      <c r="H220" s="21">
        <f t="shared" si="34"/>
        <v>7</v>
      </c>
      <c r="I220" s="21">
        <f t="shared" si="35"/>
        <v>5</v>
      </c>
      <c r="J220" s="21">
        <f t="shared" si="36"/>
        <v>4</v>
      </c>
      <c r="K220" s="21">
        <f t="shared" si="36"/>
        <v>4</v>
      </c>
      <c r="L220" s="21">
        <f t="shared" si="37"/>
        <v>5</v>
      </c>
      <c r="M220" s="21">
        <f t="shared" si="37"/>
        <v>5</v>
      </c>
      <c r="N220" s="21">
        <v>1</v>
      </c>
      <c r="O220" s="21">
        <v>1</v>
      </c>
      <c r="P220" s="21">
        <v>1</v>
      </c>
      <c r="Q220" s="21">
        <f t="shared" si="38"/>
        <v>4</v>
      </c>
      <c r="R220" s="21">
        <f t="shared" si="38"/>
        <v>4</v>
      </c>
      <c r="S220">
        <v>89.207343361594397</v>
      </c>
    </row>
    <row r="221" spans="1:19" x14ac:dyDescent="0.25">
      <c r="A221">
        <v>218</v>
      </c>
      <c r="B221" t="s">
        <v>218</v>
      </c>
      <c r="C221" s="21">
        <f t="shared" si="32"/>
        <v>4</v>
      </c>
      <c r="D221" s="21">
        <f t="shared" si="32"/>
        <v>4</v>
      </c>
      <c r="E221" s="21">
        <f t="shared" si="33"/>
        <v>5</v>
      </c>
      <c r="F221" s="21">
        <f t="shared" si="33"/>
        <v>5</v>
      </c>
      <c r="G221" s="21">
        <v>1</v>
      </c>
      <c r="H221" s="21">
        <f t="shared" si="34"/>
        <v>7</v>
      </c>
      <c r="I221" s="21">
        <f t="shared" si="35"/>
        <v>5</v>
      </c>
      <c r="J221" s="21">
        <f t="shared" si="36"/>
        <v>4</v>
      </c>
      <c r="K221" s="21">
        <f t="shared" si="36"/>
        <v>4</v>
      </c>
      <c r="L221" s="21">
        <f t="shared" si="37"/>
        <v>5</v>
      </c>
      <c r="M221" s="21">
        <f t="shared" si="37"/>
        <v>5</v>
      </c>
      <c r="N221" s="21">
        <v>1</v>
      </c>
      <c r="O221" s="21">
        <v>1</v>
      </c>
      <c r="P221" s="21">
        <v>1</v>
      </c>
      <c r="Q221" s="21">
        <f t="shared" si="38"/>
        <v>4</v>
      </c>
      <c r="R221" s="21">
        <f t="shared" si="38"/>
        <v>4</v>
      </c>
      <c r="S221">
        <v>84.704253651737304</v>
      </c>
    </row>
    <row r="222" spans="1:19" x14ac:dyDescent="0.25">
      <c r="A222">
        <v>219</v>
      </c>
      <c r="B222" t="s">
        <v>219</v>
      </c>
      <c r="C222" s="21">
        <f t="shared" si="32"/>
        <v>4</v>
      </c>
      <c r="D222" s="21">
        <f t="shared" si="32"/>
        <v>4</v>
      </c>
      <c r="E222" s="21">
        <f t="shared" si="33"/>
        <v>5</v>
      </c>
      <c r="F222" s="21">
        <f t="shared" si="33"/>
        <v>5</v>
      </c>
      <c r="G222" s="21">
        <v>1</v>
      </c>
      <c r="H222" s="21">
        <f t="shared" si="34"/>
        <v>7</v>
      </c>
      <c r="I222" s="21">
        <f t="shared" si="35"/>
        <v>5</v>
      </c>
      <c r="J222" s="21">
        <f t="shared" si="36"/>
        <v>5</v>
      </c>
      <c r="K222" s="21">
        <f t="shared" si="36"/>
        <v>5</v>
      </c>
      <c r="L222" s="21">
        <f t="shared" si="37"/>
        <v>5</v>
      </c>
      <c r="M222" s="21">
        <f t="shared" si="37"/>
        <v>5</v>
      </c>
      <c r="N222" s="21">
        <v>1</v>
      </c>
      <c r="O222" s="21">
        <v>1</v>
      </c>
      <c r="P222" s="21">
        <v>1</v>
      </c>
      <c r="Q222" s="21">
        <f t="shared" si="38"/>
        <v>5</v>
      </c>
      <c r="R222" s="21">
        <f t="shared" si="38"/>
        <v>5</v>
      </c>
      <c r="S222">
        <v>103.663559494018</v>
      </c>
    </row>
    <row r="223" spans="1:19" x14ac:dyDescent="0.25">
      <c r="A223">
        <v>220</v>
      </c>
      <c r="B223" t="s">
        <v>220</v>
      </c>
      <c r="C223" s="21">
        <f t="shared" si="32"/>
        <v>3</v>
      </c>
      <c r="D223" s="21">
        <f t="shared" si="32"/>
        <v>3</v>
      </c>
      <c r="E223" s="21">
        <f t="shared" si="33"/>
        <v>4</v>
      </c>
      <c r="F223" s="21">
        <f t="shared" si="33"/>
        <v>4</v>
      </c>
      <c r="G223" s="21">
        <v>1</v>
      </c>
      <c r="H223" s="21">
        <f t="shared" si="34"/>
        <v>6</v>
      </c>
      <c r="I223" s="21">
        <f t="shared" si="35"/>
        <v>4</v>
      </c>
      <c r="J223" s="21">
        <f t="shared" si="36"/>
        <v>4</v>
      </c>
      <c r="K223" s="21">
        <f t="shared" si="36"/>
        <v>4</v>
      </c>
      <c r="L223" s="21">
        <f t="shared" si="37"/>
        <v>4</v>
      </c>
      <c r="M223" s="21">
        <f t="shared" si="37"/>
        <v>4</v>
      </c>
      <c r="N223" s="21">
        <v>1</v>
      </c>
      <c r="O223" s="21">
        <v>1</v>
      </c>
      <c r="P223" s="21">
        <v>1</v>
      </c>
      <c r="Q223" s="21">
        <f t="shared" si="38"/>
        <v>4</v>
      </c>
      <c r="R223" s="21">
        <f t="shared" si="38"/>
        <v>4</v>
      </c>
      <c r="S223">
        <v>75.094278106689401</v>
      </c>
    </row>
    <row r="224" spans="1:19" x14ac:dyDescent="0.25">
      <c r="A224">
        <v>221</v>
      </c>
      <c r="B224" t="s">
        <v>221</v>
      </c>
      <c r="C224" s="21">
        <f t="shared" si="32"/>
        <v>4</v>
      </c>
      <c r="D224" s="21">
        <f t="shared" si="32"/>
        <v>4</v>
      </c>
      <c r="E224" s="21">
        <f t="shared" si="33"/>
        <v>5</v>
      </c>
      <c r="F224" s="21">
        <f t="shared" si="33"/>
        <v>5</v>
      </c>
      <c r="G224" s="21">
        <v>1</v>
      </c>
      <c r="H224" s="21">
        <f t="shared" si="34"/>
        <v>7</v>
      </c>
      <c r="I224" s="21">
        <f t="shared" si="35"/>
        <v>5</v>
      </c>
      <c r="J224" s="21">
        <f t="shared" si="36"/>
        <v>4</v>
      </c>
      <c r="K224" s="21">
        <f t="shared" si="36"/>
        <v>4</v>
      </c>
      <c r="L224" s="21">
        <f t="shared" si="37"/>
        <v>5</v>
      </c>
      <c r="M224" s="21">
        <f t="shared" si="37"/>
        <v>5</v>
      </c>
      <c r="N224" s="21">
        <v>1</v>
      </c>
      <c r="O224" s="21">
        <v>1</v>
      </c>
      <c r="P224" s="21">
        <v>1</v>
      </c>
      <c r="Q224" s="21">
        <f t="shared" si="38"/>
        <v>4</v>
      </c>
      <c r="R224" s="21">
        <f t="shared" si="38"/>
        <v>4</v>
      </c>
      <c r="S224">
        <v>87.377561721801698</v>
      </c>
    </row>
    <row r="225" spans="1:19" x14ac:dyDescent="0.25">
      <c r="A225">
        <v>222</v>
      </c>
      <c r="B225" t="s">
        <v>222</v>
      </c>
      <c r="C225" s="21">
        <f t="shared" si="32"/>
        <v>3</v>
      </c>
      <c r="D225" s="21">
        <f t="shared" si="32"/>
        <v>3</v>
      </c>
      <c r="E225" s="21">
        <f t="shared" si="33"/>
        <v>4</v>
      </c>
      <c r="F225" s="21">
        <f t="shared" si="33"/>
        <v>4</v>
      </c>
      <c r="G225" s="21">
        <v>1</v>
      </c>
      <c r="H225" s="21">
        <f t="shared" si="34"/>
        <v>6</v>
      </c>
      <c r="I225" s="21">
        <f t="shared" si="35"/>
        <v>4</v>
      </c>
      <c r="J225" s="21">
        <f t="shared" si="36"/>
        <v>4</v>
      </c>
      <c r="K225" s="21">
        <f t="shared" si="36"/>
        <v>4</v>
      </c>
      <c r="L225" s="21">
        <f t="shared" si="37"/>
        <v>4</v>
      </c>
      <c r="M225" s="21">
        <f t="shared" si="37"/>
        <v>4</v>
      </c>
      <c r="N225" s="21">
        <v>1</v>
      </c>
      <c r="O225" s="21">
        <v>1</v>
      </c>
      <c r="P225" s="21">
        <v>1</v>
      </c>
      <c r="Q225" s="21">
        <f t="shared" si="38"/>
        <v>4</v>
      </c>
      <c r="R225" s="21">
        <f t="shared" si="38"/>
        <v>4</v>
      </c>
      <c r="S225">
        <v>75.595037748487698</v>
      </c>
    </row>
    <row r="226" spans="1:19" x14ac:dyDescent="0.25">
      <c r="A226">
        <v>223</v>
      </c>
      <c r="B226" t="s">
        <v>223</v>
      </c>
      <c r="C226" s="21">
        <f t="shared" si="32"/>
        <v>4</v>
      </c>
      <c r="D226" s="21">
        <f t="shared" si="32"/>
        <v>4</v>
      </c>
      <c r="E226" s="21">
        <f t="shared" si="33"/>
        <v>5</v>
      </c>
      <c r="F226" s="21">
        <f t="shared" si="33"/>
        <v>5</v>
      </c>
      <c r="G226" s="21">
        <v>1</v>
      </c>
      <c r="H226" s="21">
        <f t="shared" si="34"/>
        <v>7</v>
      </c>
      <c r="I226" s="21">
        <f t="shared" si="35"/>
        <v>5</v>
      </c>
      <c r="J226" s="21">
        <f t="shared" si="36"/>
        <v>5</v>
      </c>
      <c r="K226" s="21">
        <f t="shared" si="36"/>
        <v>5</v>
      </c>
      <c r="L226" s="21">
        <f t="shared" si="37"/>
        <v>5</v>
      </c>
      <c r="M226" s="21">
        <f t="shared" si="37"/>
        <v>5</v>
      </c>
      <c r="N226" s="21">
        <v>1</v>
      </c>
      <c r="O226" s="21">
        <v>1</v>
      </c>
      <c r="P226" s="21">
        <v>1</v>
      </c>
      <c r="Q226" s="21">
        <f t="shared" si="38"/>
        <v>5</v>
      </c>
      <c r="R226" s="21">
        <f t="shared" si="38"/>
        <v>5</v>
      </c>
      <c r="S226">
        <v>94.823199125436602</v>
      </c>
    </row>
    <row r="227" spans="1:19" x14ac:dyDescent="0.25">
      <c r="A227">
        <v>224</v>
      </c>
      <c r="B227" t="s">
        <v>224</v>
      </c>
      <c r="C227" s="21">
        <f t="shared" si="32"/>
        <v>4</v>
      </c>
      <c r="D227" s="21">
        <f t="shared" si="32"/>
        <v>4</v>
      </c>
      <c r="E227" s="21">
        <f t="shared" si="33"/>
        <v>5</v>
      </c>
      <c r="F227" s="21">
        <f t="shared" si="33"/>
        <v>5</v>
      </c>
      <c r="G227" s="21">
        <v>1</v>
      </c>
      <c r="H227" s="21">
        <f t="shared" si="34"/>
        <v>7</v>
      </c>
      <c r="I227" s="21">
        <f t="shared" si="35"/>
        <v>5</v>
      </c>
      <c r="J227" s="21">
        <f t="shared" si="36"/>
        <v>4</v>
      </c>
      <c r="K227" s="21">
        <f t="shared" si="36"/>
        <v>4</v>
      </c>
      <c r="L227" s="21">
        <f t="shared" si="37"/>
        <v>5</v>
      </c>
      <c r="M227" s="21">
        <f t="shared" si="37"/>
        <v>5</v>
      </c>
      <c r="N227" s="21">
        <v>1</v>
      </c>
      <c r="O227" s="21">
        <v>1</v>
      </c>
      <c r="P227" s="21">
        <v>1</v>
      </c>
      <c r="Q227" s="21">
        <f t="shared" si="38"/>
        <v>4</v>
      </c>
      <c r="R227" s="21">
        <f t="shared" si="38"/>
        <v>4</v>
      </c>
      <c r="S227">
        <v>84.512266235351504</v>
      </c>
    </row>
    <row r="228" spans="1:19" x14ac:dyDescent="0.25">
      <c r="A228">
        <v>225</v>
      </c>
      <c r="B228" t="s">
        <v>225</v>
      </c>
      <c r="C228" s="21">
        <f t="shared" si="32"/>
        <v>4</v>
      </c>
      <c r="D228" s="21">
        <f t="shared" si="32"/>
        <v>4</v>
      </c>
      <c r="E228" s="21">
        <f t="shared" si="33"/>
        <v>4</v>
      </c>
      <c r="F228" s="21">
        <f t="shared" si="33"/>
        <v>4</v>
      </c>
      <c r="G228" s="21">
        <v>1</v>
      </c>
      <c r="H228" s="21">
        <f t="shared" si="34"/>
        <v>6</v>
      </c>
      <c r="I228" s="21">
        <f t="shared" si="35"/>
        <v>4</v>
      </c>
      <c r="J228" s="21">
        <f t="shared" si="36"/>
        <v>4</v>
      </c>
      <c r="K228" s="21">
        <f t="shared" si="36"/>
        <v>4</v>
      </c>
      <c r="L228" s="21">
        <f t="shared" si="37"/>
        <v>4</v>
      </c>
      <c r="M228" s="21">
        <f t="shared" si="37"/>
        <v>4</v>
      </c>
      <c r="N228" s="21">
        <v>1</v>
      </c>
      <c r="O228" s="21">
        <v>1</v>
      </c>
      <c r="P228" s="21">
        <v>1</v>
      </c>
      <c r="Q228" s="21">
        <f t="shared" si="38"/>
        <v>4</v>
      </c>
      <c r="R228" s="21">
        <f t="shared" si="38"/>
        <v>4</v>
      </c>
      <c r="S228">
        <v>76.118917815539206</v>
      </c>
    </row>
    <row r="229" spans="1:19" x14ac:dyDescent="0.25">
      <c r="A229">
        <v>226</v>
      </c>
      <c r="B229" t="s">
        <v>226</v>
      </c>
      <c r="C229" s="21">
        <f t="shared" ref="C229:D257" si="39">(ROUND((($S229+0)/30.4),0)+1)</f>
        <v>4</v>
      </c>
      <c r="D229" s="21">
        <f t="shared" si="39"/>
        <v>4</v>
      </c>
      <c r="E229" s="21">
        <f t="shared" ref="E229:F257" si="40">(ROUND((($S229+30)/30.4),0)+1)</f>
        <v>5</v>
      </c>
      <c r="F229" s="21">
        <f t="shared" si="40"/>
        <v>5</v>
      </c>
      <c r="G229" s="21">
        <v>1</v>
      </c>
      <c r="H229" s="21">
        <f t="shared" si="34"/>
        <v>7</v>
      </c>
      <c r="I229" s="21">
        <f t="shared" si="35"/>
        <v>5</v>
      </c>
      <c r="J229" s="21">
        <f t="shared" ref="J229:K257" si="41">(ROUND((($S229+14)/30.4),0)+1)</f>
        <v>4</v>
      </c>
      <c r="K229" s="21">
        <f t="shared" si="41"/>
        <v>4</v>
      </c>
      <c r="L229" s="21">
        <f t="shared" ref="L229:M257" si="42">(ROUND((($S229+30)/30.4),0)+1)</f>
        <v>5</v>
      </c>
      <c r="M229" s="21">
        <f t="shared" si="42"/>
        <v>5</v>
      </c>
      <c r="N229" s="21">
        <v>1</v>
      </c>
      <c r="O229" s="21">
        <v>1</v>
      </c>
      <c r="P229" s="21">
        <v>1</v>
      </c>
      <c r="Q229" s="21">
        <f t="shared" ref="Q229:R257" si="43">(ROUND((($S229+14)/30.4),0)+1)</f>
        <v>4</v>
      </c>
      <c r="R229" s="21">
        <f t="shared" si="43"/>
        <v>4</v>
      </c>
      <c r="S229">
        <v>90.511461070507195</v>
      </c>
    </row>
    <row r="230" spans="1:19" x14ac:dyDescent="0.25">
      <c r="A230">
        <v>227</v>
      </c>
      <c r="B230" t="s">
        <v>227</v>
      </c>
      <c r="C230" s="21">
        <f t="shared" si="39"/>
        <v>3</v>
      </c>
      <c r="D230" s="21">
        <f t="shared" si="39"/>
        <v>3</v>
      </c>
      <c r="E230" s="21">
        <f t="shared" si="40"/>
        <v>4</v>
      </c>
      <c r="F230" s="21">
        <f t="shared" si="40"/>
        <v>4</v>
      </c>
      <c r="G230" s="21">
        <v>1</v>
      </c>
      <c r="H230" s="21">
        <f t="shared" si="34"/>
        <v>6</v>
      </c>
      <c r="I230" s="21">
        <f t="shared" si="35"/>
        <v>4</v>
      </c>
      <c r="J230" s="21">
        <f t="shared" si="41"/>
        <v>4</v>
      </c>
      <c r="K230" s="21">
        <f t="shared" si="41"/>
        <v>4</v>
      </c>
      <c r="L230" s="21">
        <f t="shared" si="42"/>
        <v>4</v>
      </c>
      <c r="M230" s="21">
        <f t="shared" si="42"/>
        <v>4</v>
      </c>
      <c r="N230" s="21">
        <v>1</v>
      </c>
      <c r="O230" s="21">
        <v>1</v>
      </c>
      <c r="P230" s="21">
        <v>1</v>
      </c>
      <c r="Q230" s="21">
        <f t="shared" si="43"/>
        <v>4</v>
      </c>
      <c r="R230" s="21">
        <f t="shared" si="43"/>
        <v>4</v>
      </c>
      <c r="S230">
        <v>68.764970236677399</v>
      </c>
    </row>
    <row r="231" spans="1:19" x14ac:dyDescent="0.25">
      <c r="A231">
        <v>228</v>
      </c>
      <c r="B231" t="s">
        <v>228</v>
      </c>
      <c r="C231" s="21">
        <f t="shared" si="39"/>
        <v>3</v>
      </c>
      <c r="D231" s="21">
        <f t="shared" si="39"/>
        <v>3</v>
      </c>
      <c r="E231" s="21">
        <f t="shared" si="40"/>
        <v>4</v>
      </c>
      <c r="F231" s="21">
        <f t="shared" si="40"/>
        <v>4</v>
      </c>
      <c r="G231" s="21">
        <v>1</v>
      </c>
      <c r="H231" s="21">
        <f t="shared" si="34"/>
        <v>6</v>
      </c>
      <c r="I231" s="21">
        <f t="shared" si="35"/>
        <v>4</v>
      </c>
      <c r="J231" s="21">
        <f t="shared" si="41"/>
        <v>4</v>
      </c>
      <c r="K231" s="21">
        <f t="shared" si="41"/>
        <v>4</v>
      </c>
      <c r="L231" s="21">
        <f t="shared" si="42"/>
        <v>4</v>
      </c>
      <c r="M231" s="21">
        <f t="shared" si="42"/>
        <v>4</v>
      </c>
      <c r="N231" s="21">
        <v>1</v>
      </c>
      <c r="O231" s="21">
        <v>1</v>
      </c>
      <c r="P231" s="21">
        <v>1</v>
      </c>
      <c r="Q231" s="21">
        <f t="shared" si="43"/>
        <v>4</v>
      </c>
      <c r="R231" s="21">
        <f t="shared" si="43"/>
        <v>4</v>
      </c>
      <c r="S231">
        <v>63.545963048934901</v>
      </c>
    </row>
    <row r="232" spans="1:19" x14ac:dyDescent="0.25">
      <c r="A232">
        <v>229</v>
      </c>
      <c r="B232" t="s">
        <v>229</v>
      </c>
      <c r="C232" s="21">
        <f t="shared" si="39"/>
        <v>3</v>
      </c>
      <c r="D232" s="21">
        <f t="shared" si="39"/>
        <v>3</v>
      </c>
      <c r="E232" s="21">
        <f t="shared" si="40"/>
        <v>4</v>
      </c>
      <c r="F232" s="21">
        <f t="shared" si="40"/>
        <v>4</v>
      </c>
      <c r="G232" s="21">
        <v>1</v>
      </c>
      <c r="H232" s="21">
        <f t="shared" si="34"/>
        <v>6</v>
      </c>
      <c r="I232" s="21">
        <f t="shared" si="35"/>
        <v>4</v>
      </c>
      <c r="J232" s="21">
        <f t="shared" si="41"/>
        <v>3</v>
      </c>
      <c r="K232" s="21">
        <f t="shared" si="41"/>
        <v>3</v>
      </c>
      <c r="L232" s="21">
        <f t="shared" si="42"/>
        <v>4</v>
      </c>
      <c r="M232" s="21">
        <f t="shared" si="42"/>
        <v>4</v>
      </c>
      <c r="N232" s="21">
        <v>1</v>
      </c>
      <c r="O232" s="21">
        <v>1</v>
      </c>
      <c r="P232" s="21">
        <v>1</v>
      </c>
      <c r="Q232" s="21">
        <f t="shared" si="43"/>
        <v>3</v>
      </c>
      <c r="R232" s="21">
        <f t="shared" si="43"/>
        <v>3</v>
      </c>
      <c r="S232">
        <v>57.958018626641703</v>
      </c>
    </row>
    <row r="233" spans="1:19" x14ac:dyDescent="0.25">
      <c r="A233">
        <v>230</v>
      </c>
      <c r="B233" t="s">
        <v>230</v>
      </c>
      <c r="C233" s="21">
        <f t="shared" si="39"/>
        <v>3</v>
      </c>
      <c r="D233" s="21">
        <f t="shared" si="39"/>
        <v>3</v>
      </c>
      <c r="E233" s="21">
        <f t="shared" si="40"/>
        <v>4</v>
      </c>
      <c r="F233" s="21">
        <f t="shared" si="40"/>
        <v>4</v>
      </c>
      <c r="G233" s="21">
        <v>1</v>
      </c>
      <c r="H233" s="21">
        <f t="shared" si="34"/>
        <v>6</v>
      </c>
      <c r="I233" s="21">
        <f t="shared" si="35"/>
        <v>4</v>
      </c>
      <c r="J233" s="21">
        <f t="shared" si="41"/>
        <v>4</v>
      </c>
      <c r="K233" s="21">
        <f t="shared" si="41"/>
        <v>4</v>
      </c>
      <c r="L233" s="21">
        <f t="shared" si="42"/>
        <v>4</v>
      </c>
      <c r="M233" s="21">
        <f t="shared" si="42"/>
        <v>4</v>
      </c>
      <c r="N233" s="21">
        <v>1</v>
      </c>
      <c r="O233" s="21">
        <v>1</v>
      </c>
      <c r="P233" s="21">
        <v>1</v>
      </c>
      <c r="Q233" s="21">
        <f t="shared" si="43"/>
        <v>4</v>
      </c>
      <c r="R233" s="21">
        <f t="shared" si="43"/>
        <v>4</v>
      </c>
      <c r="S233">
        <v>73.425030517577994</v>
      </c>
    </row>
    <row r="234" spans="1:19" x14ac:dyDescent="0.25">
      <c r="A234">
        <v>231</v>
      </c>
      <c r="B234" t="s">
        <v>231</v>
      </c>
      <c r="C234" s="21">
        <f t="shared" si="39"/>
        <v>4</v>
      </c>
      <c r="D234" s="21">
        <f t="shared" si="39"/>
        <v>4</v>
      </c>
      <c r="E234" s="21">
        <f t="shared" si="40"/>
        <v>5</v>
      </c>
      <c r="F234" s="21">
        <f t="shared" si="40"/>
        <v>5</v>
      </c>
      <c r="G234" s="21">
        <v>1</v>
      </c>
      <c r="H234" s="21">
        <f t="shared" si="34"/>
        <v>7</v>
      </c>
      <c r="I234" s="21">
        <f t="shared" si="35"/>
        <v>5</v>
      </c>
      <c r="J234" s="21">
        <f t="shared" si="41"/>
        <v>4</v>
      </c>
      <c r="K234" s="21">
        <f t="shared" si="41"/>
        <v>4</v>
      </c>
      <c r="L234" s="21">
        <f t="shared" si="42"/>
        <v>5</v>
      </c>
      <c r="M234" s="21">
        <f t="shared" si="42"/>
        <v>5</v>
      </c>
      <c r="N234" s="21">
        <v>1</v>
      </c>
      <c r="O234" s="21">
        <v>1</v>
      </c>
      <c r="P234" s="21">
        <v>1</v>
      </c>
      <c r="Q234" s="21">
        <f t="shared" si="43"/>
        <v>4</v>
      </c>
      <c r="R234" s="21">
        <f t="shared" si="43"/>
        <v>4</v>
      </c>
      <c r="S234">
        <v>84.204583740234298</v>
      </c>
    </row>
    <row r="235" spans="1:19" x14ac:dyDescent="0.25">
      <c r="A235">
        <v>232</v>
      </c>
      <c r="B235" t="s">
        <v>232</v>
      </c>
      <c r="C235" s="21">
        <f t="shared" si="39"/>
        <v>3</v>
      </c>
      <c r="D235" s="21">
        <f t="shared" si="39"/>
        <v>3</v>
      </c>
      <c r="E235" s="21">
        <f t="shared" si="40"/>
        <v>4</v>
      </c>
      <c r="F235" s="21">
        <f t="shared" si="40"/>
        <v>4</v>
      </c>
      <c r="G235" s="21">
        <v>1</v>
      </c>
      <c r="H235" s="21">
        <f t="shared" si="34"/>
        <v>6</v>
      </c>
      <c r="I235" s="21">
        <f t="shared" si="35"/>
        <v>4</v>
      </c>
      <c r="J235" s="21">
        <f t="shared" si="41"/>
        <v>4</v>
      </c>
      <c r="K235" s="21">
        <f t="shared" si="41"/>
        <v>4</v>
      </c>
      <c r="L235" s="21">
        <f t="shared" si="42"/>
        <v>4</v>
      </c>
      <c r="M235" s="21">
        <f t="shared" si="42"/>
        <v>4</v>
      </c>
      <c r="N235" s="21">
        <v>1</v>
      </c>
      <c r="O235" s="21">
        <v>1</v>
      </c>
      <c r="P235" s="21">
        <v>1</v>
      </c>
      <c r="Q235" s="21">
        <f t="shared" si="43"/>
        <v>4</v>
      </c>
      <c r="R235" s="21">
        <f t="shared" si="43"/>
        <v>4</v>
      </c>
      <c r="S235">
        <v>65.610729634435998</v>
      </c>
    </row>
    <row r="236" spans="1:19" x14ac:dyDescent="0.25">
      <c r="A236">
        <v>233</v>
      </c>
      <c r="B236" t="s">
        <v>233</v>
      </c>
      <c r="C236" s="21">
        <f t="shared" si="39"/>
        <v>3</v>
      </c>
      <c r="D236" s="21">
        <f t="shared" si="39"/>
        <v>3</v>
      </c>
      <c r="E236" s="21">
        <f t="shared" si="40"/>
        <v>4</v>
      </c>
      <c r="F236" s="21">
        <f t="shared" si="40"/>
        <v>4</v>
      </c>
      <c r="G236" s="21">
        <v>1</v>
      </c>
      <c r="H236" s="21">
        <f t="shared" si="34"/>
        <v>6</v>
      </c>
      <c r="I236" s="21">
        <f t="shared" si="35"/>
        <v>4</v>
      </c>
      <c r="J236" s="21">
        <f t="shared" si="41"/>
        <v>4</v>
      </c>
      <c r="K236" s="21">
        <f t="shared" si="41"/>
        <v>4</v>
      </c>
      <c r="L236" s="21">
        <f t="shared" si="42"/>
        <v>4</v>
      </c>
      <c r="M236" s="21">
        <f t="shared" si="42"/>
        <v>4</v>
      </c>
      <c r="N236" s="21">
        <v>1</v>
      </c>
      <c r="O236" s="21">
        <v>1</v>
      </c>
      <c r="P236" s="21">
        <v>1</v>
      </c>
      <c r="Q236" s="21">
        <f t="shared" si="43"/>
        <v>4</v>
      </c>
      <c r="R236" s="21">
        <f t="shared" si="43"/>
        <v>4</v>
      </c>
      <c r="S236">
        <v>71.869619880217698</v>
      </c>
    </row>
    <row r="237" spans="1:19" x14ac:dyDescent="0.25">
      <c r="A237">
        <v>234</v>
      </c>
      <c r="B237" t="s">
        <v>234</v>
      </c>
      <c r="C237" s="21">
        <f t="shared" si="39"/>
        <v>3</v>
      </c>
      <c r="D237" s="21">
        <f t="shared" si="39"/>
        <v>3</v>
      </c>
      <c r="E237" s="21">
        <f t="shared" si="40"/>
        <v>4</v>
      </c>
      <c r="F237" s="21">
        <f t="shared" si="40"/>
        <v>4</v>
      </c>
      <c r="G237" s="21">
        <v>1</v>
      </c>
      <c r="H237" s="21">
        <f t="shared" si="34"/>
        <v>6</v>
      </c>
      <c r="I237" s="21">
        <f t="shared" si="35"/>
        <v>4</v>
      </c>
      <c r="J237" s="21">
        <f t="shared" si="41"/>
        <v>4</v>
      </c>
      <c r="K237" s="21">
        <f t="shared" si="41"/>
        <v>4</v>
      </c>
      <c r="L237" s="21">
        <f t="shared" si="42"/>
        <v>4</v>
      </c>
      <c r="M237" s="21">
        <f t="shared" si="42"/>
        <v>4</v>
      </c>
      <c r="N237" s="21">
        <v>1</v>
      </c>
      <c r="O237" s="21">
        <v>1</v>
      </c>
      <c r="P237" s="21">
        <v>1</v>
      </c>
      <c r="Q237" s="21">
        <f t="shared" si="43"/>
        <v>4</v>
      </c>
      <c r="R237" s="21">
        <f t="shared" si="43"/>
        <v>4</v>
      </c>
      <c r="S237">
        <v>72.115791706123701</v>
      </c>
    </row>
    <row r="238" spans="1:19" x14ac:dyDescent="0.25">
      <c r="A238">
        <v>235</v>
      </c>
      <c r="B238" t="s">
        <v>235</v>
      </c>
      <c r="C238" s="21">
        <f t="shared" si="39"/>
        <v>2</v>
      </c>
      <c r="D238" s="21">
        <f t="shared" si="39"/>
        <v>2</v>
      </c>
      <c r="E238" s="21">
        <f t="shared" si="40"/>
        <v>3</v>
      </c>
      <c r="F238" s="21">
        <f t="shared" si="40"/>
        <v>3</v>
      </c>
      <c r="G238" s="21">
        <v>1</v>
      </c>
      <c r="H238" s="21">
        <f t="shared" si="34"/>
        <v>5</v>
      </c>
      <c r="I238" s="21">
        <f t="shared" si="35"/>
        <v>3</v>
      </c>
      <c r="J238" s="21">
        <f t="shared" si="41"/>
        <v>3</v>
      </c>
      <c r="K238" s="21">
        <f t="shared" si="41"/>
        <v>3</v>
      </c>
      <c r="L238" s="21">
        <f t="shared" si="42"/>
        <v>3</v>
      </c>
      <c r="M238" s="21">
        <f t="shared" si="42"/>
        <v>3</v>
      </c>
      <c r="N238" s="21">
        <v>1</v>
      </c>
      <c r="O238" s="21">
        <v>1</v>
      </c>
      <c r="P238" s="21">
        <v>1</v>
      </c>
      <c r="Q238" s="21">
        <f t="shared" si="43"/>
        <v>3</v>
      </c>
      <c r="R238" s="21">
        <f t="shared" si="43"/>
        <v>3</v>
      </c>
      <c r="S238">
        <v>45.442457313537503</v>
      </c>
    </row>
    <row r="239" spans="1:19" x14ac:dyDescent="0.25">
      <c r="A239">
        <v>236</v>
      </c>
      <c r="B239" t="s">
        <v>236</v>
      </c>
      <c r="C239" s="21">
        <f t="shared" si="39"/>
        <v>3</v>
      </c>
      <c r="D239" s="21">
        <f t="shared" si="39"/>
        <v>3</v>
      </c>
      <c r="E239" s="21">
        <f t="shared" si="40"/>
        <v>4</v>
      </c>
      <c r="F239" s="21">
        <f t="shared" si="40"/>
        <v>4</v>
      </c>
      <c r="G239" s="21">
        <v>1</v>
      </c>
      <c r="H239" s="21">
        <f t="shared" si="34"/>
        <v>6</v>
      </c>
      <c r="I239" s="21">
        <f t="shared" si="35"/>
        <v>4</v>
      </c>
      <c r="J239" s="21">
        <f t="shared" si="41"/>
        <v>3</v>
      </c>
      <c r="K239" s="21">
        <f t="shared" si="41"/>
        <v>3</v>
      </c>
      <c r="L239" s="21">
        <f t="shared" si="42"/>
        <v>4</v>
      </c>
      <c r="M239" s="21">
        <f t="shared" si="42"/>
        <v>4</v>
      </c>
      <c r="N239" s="21">
        <v>1</v>
      </c>
      <c r="O239" s="21">
        <v>1</v>
      </c>
      <c r="P239" s="21">
        <v>1</v>
      </c>
      <c r="Q239" s="21">
        <f t="shared" si="43"/>
        <v>3</v>
      </c>
      <c r="R239" s="21">
        <f t="shared" si="43"/>
        <v>3</v>
      </c>
      <c r="S239">
        <v>59.080280900001497</v>
      </c>
    </row>
    <row r="240" spans="1:19" x14ac:dyDescent="0.25">
      <c r="A240">
        <v>237</v>
      </c>
      <c r="B240" t="s">
        <v>237</v>
      </c>
      <c r="C240" s="21">
        <f t="shared" si="39"/>
        <v>3</v>
      </c>
      <c r="D240" s="21">
        <f t="shared" si="39"/>
        <v>3</v>
      </c>
      <c r="E240" s="21">
        <f t="shared" si="40"/>
        <v>4</v>
      </c>
      <c r="F240" s="21">
        <f t="shared" si="40"/>
        <v>4</v>
      </c>
      <c r="G240" s="21">
        <v>1</v>
      </c>
      <c r="H240" s="21">
        <f t="shared" si="34"/>
        <v>6</v>
      </c>
      <c r="I240" s="21">
        <f t="shared" si="35"/>
        <v>4</v>
      </c>
      <c r="J240" s="21">
        <f t="shared" si="41"/>
        <v>3</v>
      </c>
      <c r="K240" s="21">
        <f t="shared" si="41"/>
        <v>3</v>
      </c>
      <c r="L240" s="21">
        <f t="shared" si="42"/>
        <v>4</v>
      </c>
      <c r="M240" s="21">
        <f t="shared" si="42"/>
        <v>4</v>
      </c>
      <c r="N240" s="21">
        <v>1</v>
      </c>
      <c r="O240" s="21">
        <v>1</v>
      </c>
      <c r="P240" s="21">
        <v>1</v>
      </c>
      <c r="Q240" s="21">
        <f t="shared" si="43"/>
        <v>3</v>
      </c>
      <c r="R240" s="21">
        <f t="shared" si="43"/>
        <v>3</v>
      </c>
      <c r="S240">
        <v>53.250779136282397</v>
      </c>
    </row>
    <row r="241" spans="1:19" x14ac:dyDescent="0.25">
      <c r="A241">
        <v>238</v>
      </c>
      <c r="B241" t="s">
        <v>238</v>
      </c>
      <c r="C241" s="21">
        <f t="shared" si="39"/>
        <v>4</v>
      </c>
      <c r="D241" s="21">
        <f t="shared" si="39"/>
        <v>4</v>
      </c>
      <c r="E241" s="21">
        <f t="shared" si="40"/>
        <v>5</v>
      </c>
      <c r="F241" s="21">
        <f t="shared" si="40"/>
        <v>5</v>
      </c>
      <c r="G241" s="21">
        <v>1</v>
      </c>
      <c r="H241" s="21">
        <f t="shared" si="34"/>
        <v>7</v>
      </c>
      <c r="I241" s="21">
        <f t="shared" si="35"/>
        <v>5</v>
      </c>
      <c r="J241" s="21">
        <f t="shared" si="41"/>
        <v>4</v>
      </c>
      <c r="K241" s="21">
        <f t="shared" si="41"/>
        <v>4</v>
      </c>
      <c r="L241" s="21">
        <f t="shared" si="42"/>
        <v>5</v>
      </c>
      <c r="M241" s="21">
        <f t="shared" si="42"/>
        <v>5</v>
      </c>
      <c r="N241" s="21">
        <v>1</v>
      </c>
      <c r="O241" s="21">
        <v>1</v>
      </c>
      <c r="P241" s="21">
        <v>1</v>
      </c>
      <c r="Q241" s="21">
        <f t="shared" si="43"/>
        <v>4</v>
      </c>
      <c r="R241" s="21">
        <f t="shared" si="43"/>
        <v>4</v>
      </c>
      <c r="S241">
        <v>91.778906663258795</v>
      </c>
    </row>
    <row r="242" spans="1:19" x14ac:dyDescent="0.25">
      <c r="A242">
        <v>239</v>
      </c>
      <c r="B242" t="s">
        <v>239</v>
      </c>
      <c r="C242" s="21">
        <f t="shared" si="39"/>
        <v>3</v>
      </c>
      <c r="D242" s="21">
        <f t="shared" si="39"/>
        <v>3</v>
      </c>
      <c r="E242" s="21">
        <f t="shared" si="40"/>
        <v>4</v>
      </c>
      <c r="F242" s="21">
        <f t="shared" si="40"/>
        <v>4</v>
      </c>
      <c r="G242" s="21">
        <v>1</v>
      </c>
      <c r="H242" s="21">
        <f t="shared" si="34"/>
        <v>6</v>
      </c>
      <c r="I242" s="21">
        <f t="shared" si="35"/>
        <v>4</v>
      </c>
      <c r="J242" s="21">
        <f t="shared" si="41"/>
        <v>3</v>
      </c>
      <c r="K242" s="21">
        <f t="shared" si="41"/>
        <v>3</v>
      </c>
      <c r="L242" s="21">
        <f t="shared" si="42"/>
        <v>4</v>
      </c>
      <c r="M242" s="21">
        <f t="shared" si="42"/>
        <v>4</v>
      </c>
      <c r="N242" s="21">
        <v>1</v>
      </c>
      <c r="O242" s="21">
        <v>1</v>
      </c>
      <c r="P242" s="21">
        <v>1</v>
      </c>
      <c r="Q242" s="21">
        <f t="shared" si="43"/>
        <v>3</v>
      </c>
      <c r="R242" s="21">
        <f t="shared" si="43"/>
        <v>3</v>
      </c>
      <c r="S242">
        <v>58.3532108150116</v>
      </c>
    </row>
    <row r="243" spans="1:19" x14ac:dyDescent="0.25">
      <c r="A243">
        <v>240</v>
      </c>
      <c r="B243" t="s">
        <v>240</v>
      </c>
      <c r="C243" s="21">
        <f t="shared" si="39"/>
        <v>2</v>
      </c>
      <c r="D243" s="21">
        <f t="shared" si="39"/>
        <v>2</v>
      </c>
      <c r="E243" s="21">
        <f t="shared" si="40"/>
        <v>3</v>
      </c>
      <c r="F243" s="21">
        <f t="shared" si="40"/>
        <v>3</v>
      </c>
      <c r="G243" s="21">
        <v>1</v>
      </c>
      <c r="H243" s="21">
        <f t="shared" si="34"/>
        <v>5</v>
      </c>
      <c r="I243" s="21">
        <f t="shared" si="35"/>
        <v>3</v>
      </c>
      <c r="J243" s="21">
        <f t="shared" si="41"/>
        <v>3</v>
      </c>
      <c r="K243" s="21">
        <f t="shared" si="41"/>
        <v>3</v>
      </c>
      <c r="L243" s="21">
        <f t="shared" si="42"/>
        <v>3</v>
      </c>
      <c r="M243" s="21">
        <f t="shared" si="42"/>
        <v>3</v>
      </c>
      <c r="N243" s="21">
        <v>1</v>
      </c>
      <c r="O243" s="21">
        <v>1</v>
      </c>
      <c r="P243" s="21">
        <v>1</v>
      </c>
      <c r="Q243" s="21">
        <f t="shared" si="43"/>
        <v>3</v>
      </c>
      <c r="R243" s="21">
        <f t="shared" si="43"/>
        <v>3</v>
      </c>
      <c r="S243">
        <v>40.341223613441102</v>
      </c>
    </row>
    <row r="244" spans="1:19" x14ac:dyDescent="0.25">
      <c r="A244">
        <v>241</v>
      </c>
      <c r="B244" t="s">
        <v>241</v>
      </c>
      <c r="C244" s="21">
        <f t="shared" si="39"/>
        <v>3</v>
      </c>
      <c r="D244" s="21">
        <f t="shared" si="39"/>
        <v>3</v>
      </c>
      <c r="E244" s="21">
        <f t="shared" si="40"/>
        <v>4</v>
      </c>
      <c r="F244" s="21">
        <f t="shared" si="40"/>
        <v>4</v>
      </c>
      <c r="G244" s="21">
        <v>1</v>
      </c>
      <c r="H244" s="21">
        <f t="shared" si="34"/>
        <v>6</v>
      </c>
      <c r="I244" s="21">
        <f t="shared" si="35"/>
        <v>4</v>
      </c>
      <c r="J244" s="21">
        <f t="shared" si="41"/>
        <v>3</v>
      </c>
      <c r="K244" s="21">
        <f t="shared" si="41"/>
        <v>3</v>
      </c>
      <c r="L244" s="21">
        <f t="shared" si="42"/>
        <v>4</v>
      </c>
      <c r="M244" s="21">
        <f t="shared" si="42"/>
        <v>4</v>
      </c>
      <c r="N244" s="21">
        <v>1</v>
      </c>
      <c r="O244" s="21">
        <v>1</v>
      </c>
      <c r="P244" s="21">
        <v>1</v>
      </c>
      <c r="Q244" s="21">
        <f t="shared" si="43"/>
        <v>3</v>
      </c>
      <c r="R244" s="21">
        <f t="shared" si="43"/>
        <v>3</v>
      </c>
      <c r="S244">
        <v>47.808619506835903</v>
      </c>
    </row>
    <row r="245" spans="1:19" x14ac:dyDescent="0.25">
      <c r="A245">
        <v>242</v>
      </c>
      <c r="B245" t="s">
        <v>242</v>
      </c>
      <c r="C245" s="21">
        <f t="shared" si="39"/>
        <v>4</v>
      </c>
      <c r="D245" s="21">
        <f t="shared" si="39"/>
        <v>4</v>
      </c>
      <c r="E245" s="21">
        <f t="shared" si="40"/>
        <v>5</v>
      </c>
      <c r="F245" s="21">
        <f t="shared" si="40"/>
        <v>5</v>
      </c>
      <c r="G245" s="21">
        <v>1</v>
      </c>
      <c r="H245" s="21">
        <f t="shared" si="34"/>
        <v>7</v>
      </c>
      <c r="I245" s="21">
        <f t="shared" si="35"/>
        <v>5</v>
      </c>
      <c r="J245" s="21">
        <f t="shared" si="41"/>
        <v>5</v>
      </c>
      <c r="K245" s="21">
        <f t="shared" si="41"/>
        <v>5</v>
      </c>
      <c r="L245" s="21">
        <f t="shared" si="42"/>
        <v>5</v>
      </c>
      <c r="M245" s="21">
        <f t="shared" si="42"/>
        <v>5</v>
      </c>
      <c r="N245" s="21">
        <v>1</v>
      </c>
      <c r="O245" s="21">
        <v>1</v>
      </c>
      <c r="P245" s="21">
        <v>1</v>
      </c>
      <c r="Q245" s="21">
        <f t="shared" si="43"/>
        <v>5</v>
      </c>
      <c r="R245" s="21">
        <f t="shared" si="43"/>
        <v>5</v>
      </c>
      <c r="S245">
        <v>100.696817016601</v>
      </c>
    </row>
    <row r="246" spans="1:19" x14ac:dyDescent="0.25">
      <c r="A246">
        <v>243</v>
      </c>
      <c r="B246" t="s">
        <v>243</v>
      </c>
      <c r="C246" s="21">
        <f t="shared" si="39"/>
        <v>4</v>
      </c>
      <c r="D246" s="21">
        <f t="shared" si="39"/>
        <v>4</v>
      </c>
      <c r="E246" s="21">
        <f t="shared" si="40"/>
        <v>5</v>
      </c>
      <c r="F246" s="21">
        <f t="shared" si="40"/>
        <v>5</v>
      </c>
      <c r="G246" s="21">
        <v>1</v>
      </c>
      <c r="H246" s="21">
        <f t="shared" si="34"/>
        <v>7</v>
      </c>
      <c r="I246" s="21">
        <f t="shared" si="35"/>
        <v>5</v>
      </c>
      <c r="J246" s="21">
        <f t="shared" si="41"/>
        <v>4</v>
      </c>
      <c r="K246" s="21">
        <f t="shared" si="41"/>
        <v>4</v>
      </c>
      <c r="L246" s="21">
        <f t="shared" si="42"/>
        <v>5</v>
      </c>
      <c r="M246" s="21">
        <f t="shared" si="42"/>
        <v>5</v>
      </c>
      <c r="N246" s="21">
        <v>1</v>
      </c>
      <c r="O246" s="21">
        <v>1</v>
      </c>
      <c r="P246" s="21">
        <v>1</v>
      </c>
      <c r="Q246" s="21">
        <f t="shared" si="43"/>
        <v>4</v>
      </c>
      <c r="R246" s="21">
        <f t="shared" si="43"/>
        <v>4</v>
      </c>
      <c r="S246">
        <v>84.943945094517304</v>
      </c>
    </row>
    <row r="247" spans="1:19" x14ac:dyDescent="0.25">
      <c r="A247">
        <v>244</v>
      </c>
      <c r="B247" t="s">
        <v>244</v>
      </c>
      <c r="C247" s="21">
        <f t="shared" si="39"/>
        <v>4</v>
      </c>
      <c r="D247" s="21">
        <f t="shared" si="39"/>
        <v>4</v>
      </c>
      <c r="E247" s="21">
        <f t="shared" si="40"/>
        <v>5</v>
      </c>
      <c r="F247" s="21">
        <f t="shared" si="40"/>
        <v>5</v>
      </c>
      <c r="G247" s="21">
        <v>1</v>
      </c>
      <c r="H247" s="21">
        <f t="shared" si="34"/>
        <v>7</v>
      </c>
      <c r="I247" s="21">
        <f t="shared" si="35"/>
        <v>5</v>
      </c>
      <c r="J247" s="21">
        <f t="shared" si="41"/>
        <v>4</v>
      </c>
      <c r="K247" s="21">
        <f t="shared" si="41"/>
        <v>4</v>
      </c>
      <c r="L247" s="21">
        <f t="shared" si="42"/>
        <v>5</v>
      </c>
      <c r="M247" s="21">
        <f t="shared" si="42"/>
        <v>5</v>
      </c>
      <c r="N247" s="21">
        <v>1</v>
      </c>
      <c r="O247" s="21">
        <v>1</v>
      </c>
      <c r="P247" s="21">
        <v>1</v>
      </c>
      <c r="Q247" s="21">
        <f t="shared" si="43"/>
        <v>4</v>
      </c>
      <c r="R247" s="21">
        <f t="shared" si="43"/>
        <v>4</v>
      </c>
      <c r="S247">
        <v>87.448595169487305</v>
      </c>
    </row>
    <row r="248" spans="1:19" x14ac:dyDescent="0.25">
      <c r="A248">
        <v>245</v>
      </c>
      <c r="B248" t="s">
        <v>245</v>
      </c>
      <c r="C248" s="21">
        <f t="shared" si="39"/>
        <v>2</v>
      </c>
      <c r="D248" s="21">
        <f t="shared" si="39"/>
        <v>2</v>
      </c>
      <c r="E248" s="21">
        <f t="shared" si="40"/>
        <v>3</v>
      </c>
      <c r="F248" s="21">
        <f t="shared" si="40"/>
        <v>3</v>
      </c>
      <c r="G248" s="21">
        <v>1</v>
      </c>
      <c r="H248" s="21">
        <f t="shared" si="34"/>
        <v>5</v>
      </c>
      <c r="I248" s="21">
        <f t="shared" si="35"/>
        <v>3</v>
      </c>
      <c r="J248" s="21">
        <f t="shared" si="41"/>
        <v>2</v>
      </c>
      <c r="K248" s="21">
        <f t="shared" si="41"/>
        <v>2</v>
      </c>
      <c r="L248" s="21">
        <f t="shared" si="42"/>
        <v>3</v>
      </c>
      <c r="M248" s="21">
        <f t="shared" si="42"/>
        <v>3</v>
      </c>
      <c r="N248" s="21">
        <v>1</v>
      </c>
      <c r="O248" s="21">
        <v>1</v>
      </c>
      <c r="P248" s="21">
        <v>1</v>
      </c>
      <c r="Q248" s="21">
        <f t="shared" si="43"/>
        <v>2</v>
      </c>
      <c r="R248" s="21">
        <f t="shared" si="43"/>
        <v>2</v>
      </c>
      <c r="S248">
        <v>20.122278744661301</v>
      </c>
    </row>
    <row r="249" spans="1:19" x14ac:dyDescent="0.25">
      <c r="A249">
        <v>246</v>
      </c>
      <c r="B249" t="s">
        <v>246</v>
      </c>
      <c r="C249" s="21">
        <f t="shared" si="39"/>
        <v>3</v>
      </c>
      <c r="D249" s="21">
        <f t="shared" si="39"/>
        <v>3</v>
      </c>
      <c r="E249" s="21">
        <f t="shared" si="40"/>
        <v>4</v>
      </c>
      <c r="F249" s="21">
        <f t="shared" si="40"/>
        <v>4</v>
      </c>
      <c r="G249" s="21">
        <v>1</v>
      </c>
      <c r="H249" s="21">
        <f t="shared" si="34"/>
        <v>6</v>
      </c>
      <c r="I249" s="21">
        <f t="shared" si="35"/>
        <v>4</v>
      </c>
      <c r="J249" s="21">
        <f t="shared" si="41"/>
        <v>4</v>
      </c>
      <c r="K249" s="21">
        <f t="shared" si="41"/>
        <v>4</v>
      </c>
      <c r="L249" s="21">
        <f t="shared" si="42"/>
        <v>4</v>
      </c>
      <c r="M249" s="21">
        <f t="shared" si="42"/>
        <v>4</v>
      </c>
      <c r="N249" s="21">
        <v>1</v>
      </c>
      <c r="O249" s="21">
        <v>1</v>
      </c>
      <c r="P249" s="21">
        <v>1</v>
      </c>
      <c r="Q249" s="21">
        <f t="shared" si="43"/>
        <v>4</v>
      </c>
      <c r="R249" s="21">
        <f t="shared" si="43"/>
        <v>4</v>
      </c>
      <c r="S249">
        <v>67.687604120535397</v>
      </c>
    </row>
    <row r="250" spans="1:19" x14ac:dyDescent="0.25">
      <c r="A250">
        <v>247</v>
      </c>
      <c r="B250" t="s">
        <v>247</v>
      </c>
      <c r="C250" s="21">
        <f t="shared" si="39"/>
        <v>3</v>
      </c>
      <c r="D250" s="21">
        <f t="shared" si="39"/>
        <v>3</v>
      </c>
      <c r="E250" s="21">
        <f t="shared" si="40"/>
        <v>4</v>
      </c>
      <c r="F250" s="21">
        <f t="shared" si="40"/>
        <v>4</v>
      </c>
      <c r="G250" s="21">
        <v>1</v>
      </c>
      <c r="H250" s="21">
        <f t="shared" si="34"/>
        <v>6</v>
      </c>
      <c r="I250" s="21">
        <f t="shared" si="35"/>
        <v>4</v>
      </c>
      <c r="J250" s="21">
        <f t="shared" si="41"/>
        <v>3</v>
      </c>
      <c r="K250" s="21">
        <f t="shared" si="41"/>
        <v>3</v>
      </c>
      <c r="L250" s="21">
        <f t="shared" si="42"/>
        <v>4</v>
      </c>
      <c r="M250" s="21">
        <f t="shared" si="42"/>
        <v>4</v>
      </c>
      <c r="N250" s="21">
        <v>1</v>
      </c>
      <c r="O250" s="21">
        <v>1</v>
      </c>
      <c r="P250" s="21">
        <v>1</v>
      </c>
      <c r="Q250" s="21">
        <f t="shared" si="43"/>
        <v>3</v>
      </c>
      <c r="R250" s="21">
        <f t="shared" si="43"/>
        <v>3</v>
      </c>
      <c r="S250">
        <v>55.959583242315901</v>
      </c>
    </row>
    <row r="251" spans="1:19" x14ac:dyDescent="0.25">
      <c r="A251">
        <v>248</v>
      </c>
      <c r="B251" t="s">
        <v>248</v>
      </c>
      <c r="C251" s="21">
        <f t="shared" si="39"/>
        <v>4</v>
      </c>
      <c r="D251" s="21">
        <f t="shared" si="39"/>
        <v>4</v>
      </c>
      <c r="E251" s="21">
        <f t="shared" si="40"/>
        <v>5</v>
      </c>
      <c r="F251" s="21">
        <f t="shared" si="40"/>
        <v>5</v>
      </c>
      <c r="G251" s="21">
        <v>1</v>
      </c>
      <c r="H251" s="21">
        <f t="shared" si="34"/>
        <v>7</v>
      </c>
      <c r="I251" s="21">
        <f t="shared" si="35"/>
        <v>5</v>
      </c>
      <c r="J251" s="21">
        <f t="shared" si="41"/>
        <v>4</v>
      </c>
      <c r="K251" s="21">
        <f t="shared" si="41"/>
        <v>4</v>
      </c>
      <c r="L251" s="21">
        <f t="shared" si="42"/>
        <v>5</v>
      </c>
      <c r="M251" s="21">
        <f t="shared" si="42"/>
        <v>5</v>
      </c>
      <c r="N251" s="21">
        <v>1</v>
      </c>
      <c r="O251" s="21">
        <v>1</v>
      </c>
      <c r="P251" s="21">
        <v>1</v>
      </c>
      <c r="Q251" s="21">
        <f t="shared" si="43"/>
        <v>4</v>
      </c>
      <c r="R251" s="21">
        <f t="shared" si="43"/>
        <v>4</v>
      </c>
      <c r="S251">
        <v>90.316268920898395</v>
      </c>
    </row>
    <row r="252" spans="1:19" x14ac:dyDescent="0.25">
      <c r="A252">
        <v>249</v>
      </c>
      <c r="B252" t="s">
        <v>249</v>
      </c>
      <c r="C252" s="21">
        <f t="shared" si="39"/>
        <v>4</v>
      </c>
      <c r="D252" s="21">
        <f t="shared" si="39"/>
        <v>4</v>
      </c>
      <c r="E252" s="21">
        <f t="shared" si="40"/>
        <v>5</v>
      </c>
      <c r="F252" s="21">
        <f t="shared" si="40"/>
        <v>5</v>
      </c>
      <c r="G252" s="21">
        <v>1</v>
      </c>
      <c r="H252" s="21">
        <f t="shared" si="34"/>
        <v>7</v>
      </c>
      <c r="I252" s="21">
        <f t="shared" si="35"/>
        <v>5</v>
      </c>
      <c r="J252" s="21">
        <f t="shared" si="41"/>
        <v>4</v>
      </c>
      <c r="K252" s="21">
        <f t="shared" si="41"/>
        <v>4</v>
      </c>
      <c r="L252" s="21">
        <f t="shared" si="42"/>
        <v>5</v>
      </c>
      <c r="M252" s="21">
        <f t="shared" si="42"/>
        <v>5</v>
      </c>
      <c r="N252" s="21">
        <v>1</v>
      </c>
      <c r="O252" s="21">
        <v>1</v>
      </c>
      <c r="P252" s="21">
        <v>1</v>
      </c>
      <c r="Q252" s="21">
        <f t="shared" si="43"/>
        <v>4</v>
      </c>
      <c r="R252" s="21">
        <f t="shared" si="43"/>
        <v>4</v>
      </c>
      <c r="S252">
        <v>78.609547451809703</v>
      </c>
    </row>
    <row r="253" spans="1:19" x14ac:dyDescent="0.25">
      <c r="A253">
        <v>250</v>
      </c>
      <c r="B253" t="s">
        <v>250</v>
      </c>
      <c r="C253" s="21">
        <f t="shared" si="39"/>
        <v>3</v>
      </c>
      <c r="D253" s="21">
        <f t="shared" si="39"/>
        <v>3</v>
      </c>
      <c r="E253" s="21">
        <f t="shared" si="40"/>
        <v>4</v>
      </c>
      <c r="F253" s="21">
        <f t="shared" si="40"/>
        <v>4</v>
      </c>
      <c r="G253" s="21">
        <v>1</v>
      </c>
      <c r="H253" s="21">
        <f t="shared" si="34"/>
        <v>6</v>
      </c>
      <c r="I253" s="21">
        <f t="shared" si="35"/>
        <v>4</v>
      </c>
      <c r="J253" s="21">
        <f t="shared" si="41"/>
        <v>4</v>
      </c>
      <c r="K253" s="21">
        <f t="shared" si="41"/>
        <v>4</v>
      </c>
      <c r="L253" s="21">
        <f t="shared" si="42"/>
        <v>4</v>
      </c>
      <c r="M253" s="21">
        <f t="shared" si="42"/>
        <v>4</v>
      </c>
      <c r="N253" s="21">
        <v>1</v>
      </c>
      <c r="O253" s="21">
        <v>1</v>
      </c>
      <c r="P253" s="21">
        <v>1</v>
      </c>
      <c r="Q253" s="21">
        <f t="shared" si="43"/>
        <v>4</v>
      </c>
      <c r="R253" s="21">
        <f t="shared" si="43"/>
        <v>4</v>
      </c>
      <c r="S253">
        <v>73.505498543763807</v>
      </c>
    </row>
    <row r="254" spans="1:19" x14ac:dyDescent="0.25">
      <c r="A254">
        <v>251</v>
      </c>
      <c r="B254" t="s">
        <v>251</v>
      </c>
      <c r="C254" s="21">
        <f t="shared" si="39"/>
        <v>4</v>
      </c>
      <c r="D254" s="21">
        <f t="shared" si="39"/>
        <v>4</v>
      </c>
      <c r="E254" s="21">
        <f t="shared" si="40"/>
        <v>5</v>
      </c>
      <c r="F254" s="21">
        <f t="shared" si="40"/>
        <v>5</v>
      </c>
      <c r="G254" s="21">
        <v>1</v>
      </c>
      <c r="H254" s="21">
        <f t="shared" si="34"/>
        <v>7</v>
      </c>
      <c r="I254" s="21">
        <f t="shared" si="35"/>
        <v>5</v>
      </c>
      <c r="J254" s="21">
        <f t="shared" si="41"/>
        <v>5</v>
      </c>
      <c r="K254" s="21">
        <f t="shared" si="41"/>
        <v>5</v>
      </c>
      <c r="L254" s="21">
        <f t="shared" si="42"/>
        <v>5</v>
      </c>
      <c r="M254" s="21">
        <f t="shared" si="42"/>
        <v>5</v>
      </c>
      <c r="N254" s="21">
        <v>1</v>
      </c>
      <c r="O254" s="21">
        <v>1</v>
      </c>
      <c r="P254" s="21">
        <v>1</v>
      </c>
      <c r="Q254" s="21">
        <f t="shared" si="43"/>
        <v>5</v>
      </c>
      <c r="R254" s="21">
        <f t="shared" si="43"/>
        <v>5</v>
      </c>
      <c r="S254">
        <v>96.188339795564303</v>
      </c>
    </row>
    <row r="255" spans="1:19" x14ac:dyDescent="0.25">
      <c r="A255">
        <v>252</v>
      </c>
      <c r="B255" t="s">
        <v>252</v>
      </c>
      <c r="C255" s="21">
        <f t="shared" si="39"/>
        <v>4</v>
      </c>
      <c r="D255" s="21">
        <f t="shared" si="39"/>
        <v>4</v>
      </c>
      <c r="E255" s="21">
        <f t="shared" si="40"/>
        <v>5</v>
      </c>
      <c r="F255" s="21">
        <f t="shared" si="40"/>
        <v>5</v>
      </c>
      <c r="G255" s="21">
        <v>1</v>
      </c>
      <c r="H255" s="21">
        <f t="shared" si="34"/>
        <v>7</v>
      </c>
      <c r="I255" s="21">
        <f t="shared" si="35"/>
        <v>5</v>
      </c>
      <c r="J255" s="21">
        <f t="shared" si="41"/>
        <v>4</v>
      </c>
      <c r="K255" s="21">
        <f t="shared" si="41"/>
        <v>4</v>
      </c>
      <c r="L255" s="21">
        <f t="shared" si="42"/>
        <v>5</v>
      </c>
      <c r="M255" s="21">
        <f t="shared" si="42"/>
        <v>5</v>
      </c>
      <c r="N255" s="21">
        <v>1</v>
      </c>
      <c r="O255" s="21">
        <v>1</v>
      </c>
      <c r="P255" s="21">
        <v>1</v>
      </c>
      <c r="Q255" s="21">
        <f t="shared" si="43"/>
        <v>4</v>
      </c>
      <c r="R255" s="21">
        <f t="shared" si="43"/>
        <v>4</v>
      </c>
      <c r="S255">
        <v>81.354168990562698</v>
      </c>
    </row>
    <row r="256" spans="1:19" x14ac:dyDescent="0.25">
      <c r="A256">
        <v>253</v>
      </c>
      <c r="B256" t="s">
        <v>253</v>
      </c>
      <c r="C256" s="21">
        <f t="shared" si="39"/>
        <v>2</v>
      </c>
      <c r="D256" s="21">
        <f t="shared" si="39"/>
        <v>2</v>
      </c>
      <c r="E256" s="21">
        <f t="shared" si="40"/>
        <v>3</v>
      </c>
      <c r="F256" s="21">
        <f t="shared" si="40"/>
        <v>3</v>
      </c>
      <c r="G256" s="21">
        <v>1</v>
      </c>
      <c r="H256" s="21">
        <f t="shared" si="34"/>
        <v>5</v>
      </c>
      <c r="I256" s="21">
        <f t="shared" si="35"/>
        <v>3</v>
      </c>
      <c r="J256" s="21">
        <f t="shared" si="41"/>
        <v>3</v>
      </c>
      <c r="K256" s="21">
        <f t="shared" si="41"/>
        <v>3</v>
      </c>
      <c r="L256" s="21">
        <f t="shared" si="42"/>
        <v>3</v>
      </c>
      <c r="M256" s="21">
        <f t="shared" si="42"/>
        <v>3</v>
      </c>
      <c r="N256" s="21">
        <v>1</v>
      </c>
      <c r="O256" s="21">
        <v>1</v>
      </c>
      <c r="P256" s="21">
        <v>1</v>
      </c>
      <c r="Q256" s="21">
        <f t="shared" si="43"/>
        <v>3</v>
      </c>
      <c r="R256" s="21">
        <f t="shared" si="43"/>
        <v>3</v>
      </c>
      <c r="S256">
        <v>33.053369089961002</v>
      </c>
    </row>
    <row r="257" spans="1:19" x14ac:dyDescent="0.25">
      <c r="A257">
        <v>254</v>
      </c>
      <c r="B257" t="s">
        <v>254</v>
      </c>
      <c r="C257" s="21">
        <f t="shared" si="39"/>
        <v>3</v>
      </c>
      <c r="D257" s="21">
        <f t="shared" si="39"/>
        <v>3</v>
      </c>
      <c r="E257" s="21">
        <f t="shared" si="40"/>
        <v>4</v>
      </c>
      <c r="F257" s="21">
        <f t="shared" si="40"/>
        <v>4</v>
      </c>
      <c r="G257" s="21">
        <v>1</v>
      </c>
      <c r="H257" s="21">
        <f t="shared" si="34"/>
        <v>6</v>
      </c>
      <c r="I257" s="21">
        <f t="shared" si="35"/>
        <v>4</v>
      </c>
      <c r="J257" s="21">
        <f t="shared" si="41"/>
        <v>3</v>
      </c>
      <c r="K257" s="21">
        <f t="shared" si="41"/>
        <v>3</v>
      </c>
      <c r="L257" s="21">
        <f t="shared" si="42"/>
        <v>4</v>
      </c>
      <c r="M257" s="21">
        <f t="shared" si="42"/>
        <v>4</v>
      </c>
      <c r="N257" s="21">
        <v>1</v>
      </c>
      <c r="O257" s="21">
        <v>1</v>
      </c>
      <c r="P257" s="21">
        <v>1</v>
      </c>
      <c r="Q257" s="21">
        <f t="shared" si="43"/>
        <v>3</v>
      </c>
      <c r="R257" s="21">
        <f t="shared" si="43"/>
        <v>3</v>
      </c>
      <c r="S257">
        <v>54.696960331481101</v>
      </c>
    </row>
  </sheetData>
  <sheetProtection algorithmName="SHA-512" hashValue="Svc03AfvzafvL7igysUdphFZjjbZAs7zoBLLIDlo+KNsosqPzagnJJUp4IMhww+nN4hX3iRAa6DKIDrfXbFuGQ==" saltValue="53uEfUYuWUDtimD70aCs6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User Guide</vt:lpstr>
      <vt:lpstr>AGFLT</vt:lpstr>
      <vt:lpstr>BCA_INPUT</vt:lpstr>
      <vt:lpstr>Lookups</vt:lpstr>
      <vt:lpstr>CropGrowthStageDamageCurves</vt:lpstr>
      <vt:lpstr>DurationDamageFunc</vt:lpstr>
      <vt:lpstr>NASS (acres)</vt:lpstr>
      <vt:lpstr>NASS (yield)</vt:lpstr>
      <vt:lpstr>CountyPlantMo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Ronnie W. Schnell</dc:creator>
  <cp:lastModifiedBy>Khushboo Agarwal</cp:lastModifiedBy>
  <dcterms:created xsi:type="dcterms:W3CDTF">2023-11-13T19:45:41Z</dcterms:created>
  <dcterms:modified xsi:type="dcterms:W3CDTF">2024-04-12T17:06:27Z</dcterms:modified>
</cp:coreProperties>
</file>